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8800" windowHeight="12300" tabRatio="671" firstSheet="2" activeTab="2"/>
  </bookViews>
  <sheets>
    <sheet name="Нормативы отопление" sheetId="16" state="hidden" r:id="rId1"/>
    <sheet name="Расчет пониж. коэф. на отопл" sheetId="17" state="hidden" r:id="rId2"/>
    <sheet name="Сравнение" sheetId="19" r:id="rId3"/>
    <sheet name="Тарифы для расчета" sheetId="15" state="hidden" r:id="rId4"/>
  </sheets>
  <definedNames>
    <definedName name="_xlnm._FilterDatabase" localSheetId="1" hidden="1">'Расчет пониж. коэф. на отопл'!$A$7:$AC$84</definedName>
    <definedName name="_xlnm.Print_Titles" localSheetId="1">'Расчет пониж. коэф. на отопл'!$4:$6</definedName>
    <definedName name="_xlnm.Print_Titles" localSheetId="3">'Тарифы для расчета'!$3:$5</definedName>
    <definedName name="_xlnm.Print_Area" localSheetId="1">'Расчет пониж. коэф. на отопл'!$A$1:$AB$87</definedName>
    <definedName name="_xlnm.Print_Area" localSheetId="2">Сравнение!$A$1:$J$38</definedName>
  </definedNames>
  <calcPr calcId="162913"/>
</workbook>
</file>

<file path=xl/calcChain.xml><?xml version="1.0" encoding="utf-8"?>
<calcChain xmlns="http://schemas.openxmlformats.org/spreadsheetml/2006/main">
  <c r="G34" i="19"/>
  <c r="I34" s="1"/>
  <c r="H33"/>
  <c r="G33"/>
  <c r="H32"/>
  <c r="G32"/>
  <c r="H31"/>
  <c r="G31"/>
  <c r="I32" l="1"/>
  <c r="I31"/>
  <c r="I33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28"/>
  <c r="H29"/>
  <c r="G9"/>
  <c r="G10"/>
  <c r="G11"/>
  <c r="G12"/>
  <c r="G13"/>
  <c r="G14"/>
  <c r="G15"/>
  <c r="G16"/>
  <c r="I16" s="1"/>
  <c r="G17"/>
  <c r="G18"/>
  <c r="G19"/>
  <c r="G20"/>
  <c r="G21"/>
  <c r="G22"/>
  <c r="G23"/>
  <c r="G24"/>
  <c r="I24" s="1"/>
  <c r="G25"/>
  <c r="G26"/>
  <c r="G27"/>
  <c r="G28"/>
  <c r="G29"/>
  <c r="H8"/>
  <c r="G8"/>
  <c r="I21" l="1"/>
  <c r="I17"/>
  <c r="I13"/>
  <c r="I9"/>
  <c r="I29"/>
  <c r="I20"/>
  <c r="I12"/>
  <c r="I28"/>
  <c r="I11"/>
  <c r="I8"/>
  <c r="I27"/>
  <c r="I23"/>
  <c r="I19"/>
  <c r="I15"/>
  <c r="I26"/>
  <c r="I22"/>
  <c r="I18"/>
  <c r="I14"/>
  <c r="I10"/>
  <c r="H25" i="17" l="1"/>
  <c r="J25"/>
  <c r="R25"/>
  <c r="T25" s="1"/>
  <c r="S25"/>
  <c r="H29"/>
  <c r="J29"/>
  <c r="M29"/>
  <c r="R29" s="1"/>
  <c r="T29" s="1"/>
  <c r="P29"/>
  <c r="S29" s="1"/>
  <c r="H31"/>
  <c r="J31"/>
  <c r="R31"/>
  <c r="T31" s="1"/>
  <c r="S31"/>
  <c r="H32"/>
  <c r="J32"/>
  <c r="L32"/>
  <c r="O32" s="1"/>
  <c r="S32" s="1"/>
  <c r="H33"/>
  <c r="J33"/>
  <c r="R33"/>
  <c r="T33" s="1"/>
  <c r="S33"/>
  <c r="H36"/>
  <c r="J36"/>
  <c r="L36"/>
  <c r="R36" s="1"/>
  <c r="T36" s="1"/>
  <c r="O36"/>
  <c r="S36" s="1"/>
  <c r="H37"/>
  <c r="J37"/>
  <c r="K37" s="1"/>
  <c r="M37"/>
  <c r="R37" s="1"/>
  <c r="T37" s="1"/>
  <c r="Q37"/>
  <c r="S37"/>
  <c r="H39"/>
  <c r="J39"/>
  <c r="R39"/>
  <c r="S39"/>
  <c r="H40"/>
  <c r="J40"/>
  <c r="L40"/>
  <c r="O40" s="1"/>
  <c r="S40" s="1"/>
  <c r="H41"/>
  <c r="J41"/>
  <c r="O41"/>
  <c r="S41" s="1"/>
  <c r="R41"/>
  <c r="H44"/>
  <c r="J44"/>
  <c r="L44"/>
  <c r="R44" s="1"/>
  <c r="H45"/>
  <c r="J45"/>
  <c r="M45"/>
  <c r="R45" s="1"/>
  <c r="P45"/>
  <c r="S45" s="1"/>
  <c r="H47"/>
  <c r="J47"/>
  <c r="L47"/>
  <c r="R47" s="1"/>
  <c r="O47"/>
  <c r="S47" s="1"/>
  <c r="H48"/>
  <c r="J48"/>
  <c r="L48"/>
  <c r="O48" s="1"/>
  <c r="S48" s="1"/>
  <c r="U48" s="1"/>
  <c r="Q13"/>
  <c r="T39" l="1"/>
  <c r="K48"/>
  <c r="K31"/>
  <c r="K25"/>
  <c r="U47"/>
  <c r="U45"/>
  <c r="O44"/>
  <c r="S44" s="1"/>
  <c r="U44" s="1"/>
  <c r="U32"/>
  <c r="U29"/>
  <c r="U25"/>
  <c r="K45"/>
  <c r="K41"/>
  <c r="K40"/>
  <c r="T41"/>
  <c r="R40"/>
  <c r="T40" s="1"/>
  <c r="W33" s="1"/>
  <c r="Z33" s="1"/>
  <c r="U36"/>
  <c r="V36" s="1"/>
  <c r="R48"/>
  <c r="T48" s="1"/>
  <c r="V48" s="1"/>
  <c r="T45"/>
  <c r="V45" s="1"/>
  <c r="T47"/>
  <c r="V47" s="1"/>
  <c r="K39"/>
  <c r="R32"/>
  <c r="T32" s="1"/>
  <c r="W25" s="1"/>
  <c r="Z25" s="1"/>
  <c r="K29"/>
  <c r="V29"/>
  <c r="U31"/>
  <c r="V31" s="1"/>
  <c r="U41"/>
  <c r="V41" s="1"/>
  <c r="U40"/>
  <c r="U39"/>
  <c r="V39" s="1"/>
  <c r="U37"/>
  <c r="V37" s="1"/>
  <c r="K36"/>
  <c r="K33"/>
  <c r="K32"/>
  <c r="T44"/>
  <c r="V25"/>
  <c r="K47"/>
  <c r="K44"/>
  <c r="U33"/>
  <c r="X41" l="1"/>
  <c r="W41"/>
  <c r="Z41" s="1"/>
  <c r="X25"/>
  <c r="AB25" s="1"/>
  <c r="V40"/>
  <c r="V32"/>
  <c r="V44"/>
  <c r="V33"/>
  <c r="X33"/>
  <c r="AB41" l="1"/>
  <c r="Y25"/>
  <c r="AA25" s="1"/>
  <c r="Y41"/>
  <c r="AA41" s="1"/>
  <c r="Y33"/>
  <c r="AA33" s="1"/>
  <c r="AB33"/>
  <c r="L83" l="1"/>
  <c r="O83" s="1"/>
  <c r="S83" s="1"/>
  <c r="J83"/>
  <c r="H83"/>
  <c r="S82"/>
  <c r="R82"/>
  <c r="J82"/>
  <c r="H82"/>
  <c r="T82" s="1"/>
  <c r="Q80"/>
  <c r="O80"/>
  <c r="M80"/>
  <c r="R80" s="1"/>
  <c r="J80"/>
  <c r="G80"/>
  <c r="H80" s="1"/>
  <c r="L79"/>
  <c r="R79" s="1"/>
  <c r="J79"/>
  <c r="H79"/>
  <c r="Q78"/>
  <c r="M78"/>
  <c r="I78"/>
  <c r="J78" s="1"/>
  <c r="H78"/>
  <c r="R77"/>
  <c r="O77"/>
  <c r="S77" s="1"/>
  <c r="S78" s="1"/>
  <c r="I77"/>
  <c r="J77" s="1"/>
  <c r="G77"/>
  <c r="H77" s="1"/>
  <c r="R76"/>
  <c r="O76"/>
  <c r="S76" s="1"/>
  <c r="J76"/>
  <c r="H76"/>
  <c r="L74"/>
  <c r="R74" s="1"/>
  <c r="J74"/>
  <c r="H74"/>
  <c r="S73"/>
  <c r="R73"/>
  <c r="J73"/>
  <c r="H73"/>
  <c r="P71"/>
  <c r="S71" s="1"/>
  <c r="M71"/>
  <c r="R71" s="1"/>
  <c r="J71"/>
  <c r="H71"/>
  <c r="O70"/>
  <c r="S70" s="1"/>
  <c r="L70"/>
  <c r="R70" s="1"/>
  <c r="J70"/>
  <c r="G70"/>
  <c r="H70" s="1"/>
  <c r="Q69"/>
  <c r="N69"/>
  <c r="M69" s="1"/>
  <c r="I69"/>
  <c r="J69" s="1"/>
  <c r="G69"/>
  <c r="H69" s="1"/>
  <c r="S68"/>
  <c r="S69" s="1"/>
  <c r="R68"/>
  <c r="R69" s="1"/>
  <c r="G68"/>
  <c r="H68" s="1"/>
  <c r="S67"/>
  <c r="R67"/>
  <c r="I67"/>
  <c r="J67" s="1"/>
  <c r="H67"/>
  <c r="L66"/>
  <c r="O66" s="1"/>
  <c r="S66" s="1"/>
  <c r="J66"/>
  <c r="H66"/>
  <c r="S65"/>
  <c r="R65"/>
  <c r="J65"/>
  <c r="H65"/>
  <c r="P63"/>
  <c r="S63" s="1"/>
  <c r="M63"/>
  <c r="R63" s="1"/>
  <c r="J63"/>
  <c r="H63"/>
  <c r="O62"/>
  <c r="S62" s="1"/>
  <c r="L62"/>
  <c r="R62" s="1"/>
  <c r="J62"/>
  <c r="H62"/>
  <c r="Q61"/>
  <c r="M61"/>
  <c r="I61"/>
  <c r="J61" s="1"/>
  <c r="G61"/>
  <c r="H61" s="1"/>
  <c r="S60"/>
  <c r="S61" s="1"/>
  <c r="R60"/>
  <c r="I60"/>
  <c r="I68" s="1"/>
  <c r="J68" s="1"/>
  <c r="G60"/>
  <c r="H60" s="1"/>
  <c r="S59"/>
  <c r="R59"/>
  <c r="J59"/>
  <c r="K59" s="1"/>
  <c r="H59"/>
  <c r="L57"/>
  <c r="R57" s="1"/>
  <c r="J57"/>
  <c r="H57"/>
  <c r="S56"/>
  <c r="R56"/>
  <c r="J56"/>
  <c r="H56"/>
  <c r="P54"/>
  <c r="S54" s="1"/>
  <c r="M54"/>
  <c r="R54" s="1"/>
  <c r="I54"/>
  <c r="J54" s="1"/>
  <c r="H54"/>
  <c r="O53"/>
  <c r="S53" s="1"/>
  <c r="L53"/>
  <c r="R53" s="1"/>
  <c r="J53"/>
  <c r="H53"/>
  <c r="T53" s="1"/>
  <c r="Q52"/>
  <c r="M52"/>
  <c r="J52"/>
  <c r="G52"/>
  <c r="H52" s="1"/>
  <c r="T52" s="1"/>
  <c r="S51"/>
  <c r="R51"/>
  <c r="R52" s="1"/>
  <c r="I51"/>
  <c r="J51" s="1"/>
  <c r="G51"/>
  <c r="H51" s="1"/>
  <c r="T51" s="1"/>
  <c r="S50"/>
  <c r="R50"/>
  <c r="J50"/>
  <c r="H50"/>
  <c r="T50" s="1"/>
  <c r="L24"/>
  <c r="O24" s="1"/>
  <c r="S24" s="1"/>
  <c r="J24"/>
  <c r="H24"/>
  <c r="S23"/>
  <c r="R23"/>
  <c r="J23"/>
  <c r="H23"/>
  <c r="Q21"/>
  <c r="O21"/>
  <c r="M21"/>
  <c r="R21" s="1"/>
  <c r="J21"/>
  <c r="H21"/>
  <c r="L20"/>
  <c r="R20" s="1"/>
  <c r="J20"/>
  <c r="H20"/>
  <c r="P19"/>
  <c r="Q19" s="1"/>
  <c r="M19"/>
  <c r="I19"/>
  <c r="J19" s="1"/>
  <c r="G19"/>
  <c r="H19" s="1"/>
  <c r="R18"/>
  <c r="R19" s="1"/>
  <c r="O18"/>
  <c r="S18" s="1"/>
  <c r="I18"/>
  <c r="J18" s="1"/>
  <c r="G18"/>
  <c r="H18" s="1"/>
  <c r="R17"/>
  <c r="O17"/>
  <c r="O20" s="1"/>
  <c r="S20" s="1"/>
  <c r="J17"/>
  <c r="H17"/>
  <c r="L16"/>
  <c r="R16" s="1"/>
  <c r="J16"/>
  <c r="H16"/>
  <c r="S15"/>
  <c r="R15"/>
  <c r="J15"/>
  <c r="H15"/>
  <c r="O13"/>
  <c r="M13"/>
  <c r="P13" s="1"/>
  <c r="J13"/>
  <c r="H13"/>
  <c r="S9"/>
  <c r="R9"/>
  <c r="J9"/>
  <c r="H9"/>
  <c r="R78" l="1"/>
  <c r="T23"/>
  <c r="U9"/>
  <c r="U53"/>
  <c r="T59"/>
  <c r="T74"/>
  <c r="K19"/>
  <c r="K76"/>
  <c r="U66"/>
  <c r="U73"/>
  <c r="T76"/>
  <c r="T77"/>
  <c r="T56"/>
  <c r="T57"/>
  <c r="U59"/>
  <c r="V59" s="1"/>
  <c r="U82"/>
  <c r="V82" s="1"/>
  <c r="U20"/>
  <c r="U76"/>
  <c r="U83"/>
  <c r="T20"/>
  <c r="P21"/>
  <c r="S21" s="1"/>
  <c r="U24"/>
  <c r="K65"/>
  <c r="K78"/>
  <c r="P80"/>
  <c r="S80" s="1"/>
  <c r="U80" s="1"/>
  <c r="T17"/>
  <c r="T18"/>
  <c r="K21"/>
  <c r="R66"/>
  <c r="T66" s="1"/>
  <c r="U78"/>
  <c r="K79"/>
  <c r="K83"/>
  <c r="K77"/>
  <c r="T9"/>
  <c r="T15"/>
  <c r="K52"/>
  <c r="T65"/>
  <c r="T67"/>
  <c r="U50"/>
  <c r="V50" s="1"/>
  <c r="U51"/>
  <c r="V51" s="1"/>
  <c r="U62"/>
  <c r="T63"/>
  <c r="K74"/>
  <c r="T79"/>
  <c r="U56"/>
  <c r="J60"/>
  <c r="K60" s="1"/>
  <c r="T62"/>
  <c r="V62" s="1"/>
  <c r="K17"/>
  <c r="K23"/>
  <c r="U54"/>
  <c r="T60"/>
  <c r="U61"/>
  <c r="K63"/>
  <c r="K71"/>
  <c r="O79"/>
  <c r="S79" s="1"/>
  <c r="U79" s="1"/>
  <c r="V79" s="1"/>
  <c r="R83"/>
  <c r="T83" s="1"/>
  <c r="U67"/>
  <c r="K67"/>
  <c r="K70"/>
  <c r="U15"/>
  <c r="O16"/>
  <c r="S16" s="1"/>
  <c r="U16" s="1"/>
  <c r="K20"/>
  <c r="T21"/>
  <c r="R24"/>
  <c r="T24" s="1"/>
  <c r="S52"/>
  <c r="U52" s="1"/>
  <c r="V52" s="1"/>
  <c r="K57"/>
  <c r="T71"/>
  <c r="K73"/>
  <c r="K24"/>
  <c r="K50"/>
  <c r="R61"/>
  <c r="T61" s="1"/>
  <c r="K61"/>
  <c r="K62"/>
  <c r="K66"/>
  <c r="T68"/>
  <c r="U71"/>
  <c r="O74"/>
  <c r="S74" s="1"/>
  <c r="U74" s="1"/>
  <c r="V74" s="1"/>
  <c r="K82"/>
  <c r="T54"/>
  <c r="U23"/>
  <c r="V23" s="1"/>
  <c r="K51"/>
  <c r="K54"/>
  <c r="U63"/>
  <c r="U65"/>
  <c r="V65" s="1"/>
  <c r="T69"/>
  <c r="K69"/>
  <c r="U70"/>
  <c r="T73"/>
  <c r="K15"/>
  <c r="K16"/>
  <c r="K9"/>
  <c r="T16"/>
  <c r="U18"/>
  <c r="V18" s="1"/>
  <c r="S19"/>
  <c r="U19" s="1"/>
  <c r="U21"/>
  <c r="S13"/>
  <c r="U13" s="1"/>
  <c r="R13"/>
  <c r="T13" s="1"/>
  <c r="K13"/>
  <c r="K18"/>
  <c r="T19"/>
  <c r="S17"/>
  <c r="U17" s="1"/>
  <c r="V53"/>
  <c r="V56"/>
  <c r="U68"/>
  <c r="K68"/>
  <c r="V66"/>
  <c r="T70"/>
  <c r="U69"/>
  <c r="T80"/>
  <c r="K80"/>
  <c r="T78"/>
  <c r="O57"/>
  <c r="S57" s="1"/>
  <c r="U57" s="1"/>
  <c r="V57" s="1"/>
  <c r="K53"/>
  <c r="U77"/>
  <c r="K56"/>
  <c r="V15" l="1"/>
  <c r="V63"/>
  <c r="V9"/>
  <c r="V76"/>
  <c r="V83"/>
  <c r="V69"/>
  <c r="V70"/>
  <c r="V67"/>
  <c r="V73"/>
  <c r="V20"/>
  <c r="V24"/>
  <c r="V77"/>
  <c r="W50"/>
  <c r="Z50" s="1"/>
  <c r="U60"/>
  <c r="V60" s="1"/>
  <c r="V16"/>
  <c r="W67"/>
  <c r="Z67" s="1"/>
  <c r="V80"/>
  <c r="W59"/>
  <c r="Z59" s="1"/>
  <c r="V61"/>
  <c r="V54"/>
  <c r="V68"/>
  <c r="W17"/>
  <c r="Z17" s="1"/>
  <c r="W76"/>
  <c r="Z76" s="1"/>
  <c r="V21"/>
  <c r="V71"/>
  <c r="W9"/>
  <c r="Z9" s="1"/>
  <c r="V78"/>
  <c r="V17"/>
  <c r="X17"/>
  <c r="X76"/>
  <c r="X50"/>
  <c r="V13"/>
  <c r="X9"/>
  <c r="X67"/>
  <c r="V19"/>
  <c r="X59" l="1"/>
  <c r="Y59" s="1"/>
  <c r="AA59" s="1"/>
  <c r="Y50"/>
  <c r="AA50" s="1"/>
  <c r="AB50"/>
  <c r="Y9"/>
  <c r="AA9" s="1"/>
  <c r="AB9"/>
  <c r="Y76"/>
  <c r="AA76" s="1"/>
  <c r="AB76"/>
  <c r="AB67"/>
  <c r="Y67"/>
  <c r="AA67" s="1"/>
  <c r="Y17"/>
  <c r="AA17" s="1"/>
  <c r="AB17"/>
  <c r="AB59" l="1"/>
  <c r="E25" i="15"/>
  <c r="E24"/>
  <c r="F7" l="1"/>
  <c r="G36"/>
  <c r="H36" s="1"/>
  <c r="F36"/>
  <c r="G35"/>
  <c r="H35" s="1"/>
  <c r="F35"/>
  <c r="G33"/>
  <c r="H33" s="1"/>
  <c r="F33"/>
  <c r="G31"/>
  <c r="H31" s="1"/>
  <c r="F31"/>
  <c r="G30"/>
  <c r="H30" s="1"/>
  <c r="F30"/>
  <c r="G28"/>
  <c r="H28" s="1"/>
  <c r="F28"/>
  <c r="F25"/>
  <c r="G24"/>
  <c r="H24" s="1"/>
  <c r="G22"/>
  <c r="H22" s="1"/>
  <c r="F20"/>
  <c r="G18"/>
  <c r="H18" s="1"/>
  <c r="F16"/>
  <c r="G15"/>
  <c r="H15" s="1"/>
  <c r="F15"/>
  <c r="G14"/>
  <c r="H14" s="1"/>
  <c r="F14"/>
  <c r="G13"/>
  <c r="H13" s="1"/>
  <c r="F13"/>
  <c r="H11"/>
  <c r="F11"/>
  <c r="H10"/>
  <c r="H9"/>
  <c r="F8"/>
  <c r="H7" l="1"/>
  <c r="F10"/>
  <c r="F18"/>
  <c r="F22"/>
  <c r="F24"/>
  <c r="F9"/>
  <c r="G20"/>
  <c r="H20" s="1"/>
</calcChain>
</file>

<file path=xl/sharedStrings.xml><?xml version="1.0" encoding="utf-8"?>
<sst xmlns="http://schemas.openxmlformats.org/spreadsheetml/2006/main" count="467" uniqueCount="201">
  <si>
    <t>№ п/п</t>
  </si>
  <si>
    <t>Набор коммунальных услуг, размер и темпы изменения тарифов, нормативы потребления коммунальных услуг</t>
  </si>
  <si>
    <t>набор коммунальных услуг</t>
  </si>
  <si>
    <t>холодное водоснабжение</t>
  </si>
  <si>
    <t>водоотведение</t>
  </si>
  <si>
    <t>теплоснабжение</t>
  </si>
  <si>
    <t>электроэнергия</t>
  </si>
  <si>
    <t>газоснабжение</t>
  </si>
  <si>
    <t>площадь помещения, м2</t>
  </si>
  <si>
    <t>кол-во чел.</t>
  </si>
  <si>
    <t>жилое помещение</t>
  </si>
  <si>
    <t>ИТОГО плата , руб.</t>
  </si>
  <si>
    <t>тариф, применяемый к потребителю с учетом установленного уровня платы (если уровень платы =100%, тариф соответствует ЭОР тарифу)</t>
  </si>
  <si>
    <t>экономически обоснованный  тариф (ЭОР), установленный РСТ Югры</t>
  </si>
  <si>
    <t>Плата в разрезе КУ (применяемый к потребителю тариф *объем), руб.</t>
  </si>
  <si>
    <t xml:space="preserve"> -</t>
  </si>
  <si>
    <t>Суслова Ольга Викторовна</t>
  </si>
  <si>
    <t>тел. (3462)52-45-39</t>
  </si>
  <si>
    <t>понижающий коэффициент на указанный период</t>
  </si>
  <si>
    <t>нормативы потребления коммунальных услуг с учетом предлагаемых понижающих коэффициентов</t>
  </si>
  <si>
    <t>установленные нормативы потребления коммунальных услуг в месяц, ХВС, ГВС, ВО - м3/чел, ТС - Гкал/м2, ээ - кВтч за единицу сущности (м2, чел., прочее)</t>
  </si>
  <si>
    <t>ХВС (компонент) на нужды ГВС</t>
  </si>
  <si>
    <t xml:space="preserve">ТЭ на подогрев ХВС </t>
  </si>
  <si>
    <t>применяемые нормативы потребления коммунальных услуг с учетом действующих понижающих коэффициентов</t>
  </si>
  <si>
    <t xml:space="preserve">Объем </t>
  </si>
  <si>
    <t>обращение с ТКО</t>
  </si>
  <si>
    <t>рост платы</t>
  </si>
  <si>
    <t xml:space="preserve">рост применяемого тарифа к декабрю 2019 года, % </t>
  </si>
  <si>
    <t>1.1.</t>
  </si>
  <si>
    <t>1.2.</t>
  </si>
  <si>
    <t>1.3.</t>
  </si>
  <si>
    <t>1.5.</t>
  </si>
  <si>
    <t>2.1.</t>
  </si>
  <si>
    <t>3.</t>
  </si>
  <si>
    <t>3.1.</t>
  </si>
  <si>
    <t>4.1.</t>
  </si>
  <si>
    <t>4.2.</t>
  </si>
  <si>
    <t>Приложение 1</t>
  </si>
  <si>
    <t>в том числе</t>
  </si>
  <si>
    <t>Тарифы на коммунальные услуги</t>
  </si>
  <si>
    <t>Ресурсоснабжающая организация</t>
  </si>
  <si>
    <t>Тарифы (с НДС)</t>
  </si>
  <si>
    <t>ед. изм.</t>
  </si>
  <si>
    <t>на 31.12.2021</t>
  </si>
  <si>
    <t>с 01.07.2022</t>
  </si>
  <si>
    <t>рост</t>
  </si>
  <si>
    <t>с 01.07.2023</t>
  </si>
  <si>
    <t>Тарифы на услуги отопления</t>
  </si>
  <si>
    <t>СГМУП "Городские тепловые сети"</t>
  </si>
  <si>
    <t>руб./Гкал</t>
  </si>
  <si>
    <t>СГМУП "Городские тепловые сети" (Набережный, 17, 17/1, 17/2)</t>
  </si>
  <si>
    <t>ООО "Сургутские городские электрические сети" от котельной по ул. Крылова, 55/2</t>
  </si>
  <si>
    <t>ООО "Сургутские городские электрические сети" с учетом трансортировки по сетям ООО "Сибпромстрой 18"</t>
  </si>
  <si>
    <t>ООО "Сургутские городские электрические сети" без учета трансортировки по сетям ООО "Сибпромстрой 18"</t>
  </si>
  <si>
    <t>Тарифы на услуги холодного водоснабжения</t>
  </si>
  <si>
    <t>СГМУП "Горводоканал"</t>
  </si>
  <si>
    <t>руб./куб.м</t>
  </si>
  <si>
    <t>п. Лесной</t>
  </si>
  <si>
    <t>п. Финский</t>
  </si>
  <si>
    <t>Тарифы на услуги водоотведения</t>
  </si>
  <si>
    <t>Тарифы на услуги по подвозу воды</t>
  </si>
  <si>
    <t>ООО "УМиТ "Спецавтотранссервис"</t>
  </si>
  <si>
    <t>руб./ куб.м</t>
  </si>
  <si>
    <t>Тариф на услугу по обращению с ТКО</t>
  </si>
  <si>
    <t>АО "Югра-Экология"</t>
  </si>
  <si>
    <t>Розничная цена на газ</t>
  </si>
  <si>
    <t>ОАО "Сургутгаз"</t>
  </si>
  <si>
    <t>АО "Сжиженный газ Север"</t>
  </si>
  <si>
    <t>руб./кг</t>
  </si>
  <si>
    <t>Тарифы на услуги электроснабжения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</si>
  <si>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</si>
  <si>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одноставочный тариф</t>
  </si>
  <si>
    <t>руб./кВт*ч</t>
  </si>
  <si>
    <t>одноставочный тариф, дифференцированный по двум зонам суток</t>
  </si>
  <si>
    <t> 1.2.1.</t>
  </si>
  <si>
    <t>дневная зона</t>
  </si>
  <si>
    <t> 1.2.2.</t>
  </si>
  <si>
    <t>ночная зона</t>
  </si>
  <si>
    <t>Население, проживающее в городских населенных пунктах в домах, не оборудованных в установленном порядке стационарными электрическими плитами и (или) электроотопительными установками</t>
  </si>
  <si>
    <t>2.2.</t>
  </si>
  <si>
    <t>2.2.1.</t>
  </si>
  <si>
    <t>2.2.2.</t>
  </si>
  <si>
    <t>*розничная цена на природный гоаз установлена с 22 сентября 2019 года в соответствии с приказом РСТ Югры от 03.09.2019 № 63-нп</t>
  </si>
  <si>
    <r>
      <t xml:space="preserve">для муниципального образования </t>
    </r>
    <r>
      <rPr>
        <b/>
        <u/>
        <sz val="16"/>
        <rFont val="Times New Roman"/>
        <family val="1"/>
        <charset val="204"/>
      </rPr>
      <t>городской округ Сургут</t>
    </r>
    <r>
      <rPr>
        <b/>
        <sz val="16"/>
        <rFont val="Times New Roman"/>
        <family val="1"/>
        <charset val="204"/>
      </rPr>
      <t xml:space="preserve"> на 2022 год</t>
    </r>
  </si>
  <si>
    <t>тариф, с 1 декабря 2021 года</t>
  </si>
  <si>
    <t>тариф, с 1 июля 2022 года</t>
  </si>
  <si>
    <t>норматив, с 1 декабря 2021 года</t>
  </si>
  <si>
    <t>норматив, 1 июля 2022 года</t>
  </si>
  <si>
    <t>декабрь 2021 г. с действующим пониж. коэф.</t>
  </si>
  <si>
    <t>нентябрь 2022 г. с предлагаемым пониж. коэф.</t>
  </si>
  <si>
    <t>сентябрь 2022 г. с предлагаемым пониж. коэф.</t>
  </si>
  <si>
    <t xml:space="preserve">Рост платы во 2 полугодии 2022г. по сравнению со 2 полугодием 2021 года, % </t>
  </si>
  <si>
    <r>
      <t>Увеличение совокупной платы (плата 2 полугодия 2022г.-плата 2 полугодия 2021г.), руб. с предлагаемым пониж. коэф. в</t>
    </r>
    <r>
      <rPr>
        <b/>
        <sz val="11"/>
        <rFont val="Times New Roman"/>
        <family val="1"/>
        <charset val="204"/>
      </rPr>
      <t>сего,</t>
    </r>
  </si>
  <si>
    <t>за счет роста тарифов на 3,6%, руб.</t>
  </si>
  <si>
    <t>1.6.</t>
  </si>
  <si>
    <t>Приложение 3</t>
  </si>
  <si>
    <t>Сравнение нормативов потребления коммунальной услуги по отоплению, установленных с 01.07.2019,                                                                                                                                                 по отношению к ранее действующим до 01.07.2019 на территории города Сургута нормативам потребления</t>
  </si>
  <si>
    <t>Этажность</t>
  </si>
  <si>
    <t>Нормативы потребления (Гкал на 1 кв. м общей площади жилого помещения в месяц)</t>
  </si>
  <si>
    <t>многоквартирные и жилые дома со стенами из камня и кирпича</t>
  </si>
  <si>
    <t>многоквартирные и жилые дома со стенами из панелей, блоков</t>
  </si>
  <si>
    <t>многоквартирные и жилые дома со стенами из дерева</t>
  </si>
  <si>
    <t>действующие до 01.07.2019</t>
  </si>
  <si>
    <t>установленные с 01.07.2019</t>
  </si>
  <si>
    <t>понижающий коэф-т к нормативу потребления</t>
  </si>
  <si>
    <t>до 1999 года постройки</t>
  </si>
  <si>
    <t>1 этажные</t>
  </si>
  <si>
    <t>2 этажные</t>
  </si>
  <si>
    <t xml:space="preserve"> 3-4 этажные</t>
  </si>
  <si>
    <t xml:space="preserve"> 5-9 этажные</t>
  </si>
  <si>
    <t>10 этажные</t>
  </si>
  <si>
    <t>12 этажные</t>
  </si>
  <si>
    <t>после 1999 года постройки</t>
  </si>
  <si>
    <t>1 эт.</t>
  </si>
  <si>
    <t>2 эт.</t>
  </si>
  <si>
    <t>3 эт.</t>
  </si>
  <si>
    <t>4-5 эт.</t>
  </si>
  <si>
    <t>6-7 эт.</t>
  </si>
  <si>
    <t>9 эт.</t>
  </si>
  <si>
    <t>10 эт.</t>
  </si>
  <si>
    <t>11 эт.</t>
  </si>
  <si>
    <t>12 и более</t>
  </si>
  <si>
    <t>- отбор воды из системы отопления</t>
  </si>
  <si>
    <t>7.</t>
  </si>
  <si>
    <t>7.1.</t>
  </si>
  <si>
    <t>С учетом тепловой энергии СГМУП "Городские тепловые сети" для потребителей на территории города, за исключением потребителей, которым услуга горячего водоснабжения предоставляется от котельных, расположенных на проспекте Набережный, д. 17, д. 17/1, д. 17/2, а также потребителей в поселках Юность, Лунный, Кедровый-2, Финский города Сургута</t>
  </si>
  <si>
    <t>Тип благоустройства</t>
  </si>
  <si>
    <t>за счет изменения норматива ТКО и понижающих коэффициентов (увеличение выше предельного индекса 3,6%), руб.</t>
  </si>
  <si>
    <t>Расчет (прогнозирование) величины предельного (максимального) индекса изменения размера вносимой гражданами платы за коммунальные услуги с учетом роста тарифов на коммунальные услуги, а также изменения норматива накопления ТКО и нормативов потребления по отоплению и  в целях постепенного доведения их до 100% уровня</t>
  </si>
  <si>
    <t>Многоквартирные дома  5-9-этажные, кирпичные, до 1999 года постройки, с ХВС, ГВС, централизованным водоотведением</t>
  </si>
  <si>
    <t>Многоквартирные дома  1-этажные, со стенами из дерева, смешанных и других материалов до 1999 года постройки, с ХВС, без ГВС и централизованного водоотведения</t>
  </si>
  <si>
    <t>Многоквартирные дома 2-этажные, деревянные, до 1999 года постройки, с ХВС, с ГВС, с централизованным водоотведением</t>
  </si>
  <si>
    <t>Многоквартирные дома 9-этажные, панельные, после 1999 года постройки, с ХВС, с ГВС, с централизованным водоотведением</t>
  </si>
  <si>
    <t>Многоквартирные дома  5-этажные, панельные, до 1999 года постройки, с ХВС, с ГВС (при наличии бойлера), с централизованным водоотведением</t>
  </si>
  <si>
    <t>С учетом тепловой энергии СГМУП "Городские тепловые сети" для потребителей по пр. Набережный, 17, 17/1, 17/2</t>
  </si>
  <si>
    <t>С учетом тепловой энергии СГМУП "Городские тепловые сети" для потребителей на территории поселка Кедровый-2</t>
  </si>
  <si>
    <t>С учетом тепловой энергии СГМУП "Городские тепловые сети" для потребителей в поселке Финский</t>
  </si>
  <si>
    <t>1.7.</t>
  </si>
  <si>
    <t xml:space="preserve">Многоквартирные дома  4-этажные, панельные, до 1999 года постройки, с ХВС, без ГВС, с централизованным водоотведением </t>
  </si>
  <si>
    <t>Многоквартирные дома  2-этажные со стенами из дерева, смешанных и других материалов до 1999 года постройки, с ХВС, без ГВС, с централизованным водоотведением (дома коридорного типа)</t>
  </si>
  <si>
    <t>п. Кедровый-2</t>
  </si>
  <si>
    <t xml:space="preserve">декабрь 2021 г. с действующим пониж. коэф. </t>
  </si>
  <si>
    <t>Многоквартирные дома 3-этажные, панельные, до 1999 года постройки, с ХВС, с ГВС, с централизованным водоотведением</t>
  </si>
  <si>
    <t>Многоквартирные дома 1-этажные, кирпичные, с ХВС, без ГВС, без водоотведения, с отбором ГВС из системы отопления (Молодежная, 1, 2)</t>
  </si>
  <si>
    <t>-</t>
  </si>
  <si>
    <t>2.</t>
  </si>
  <si>
    <t>Категория жилых домов</t>
  </si>
  <si>
    <t>Примечание</t>
  </si>
  <si>
    <t>1.</t>
  </si>
  <si>
    <t>1-этажные многоквартирные и жилые дома со стенами из камня, кирпича постройки до 1999 года включительно</t>
  </si>
  <si>
    <t xml:space="preserve">1-этажные многоквартирные и жилые дома со стенами из камня, кирпича постройки после 1999 года </t>
  </si>
  <si>
    <t>1.4.</t>
  </si>
  <si>
    <t>2-этажные многоквартирные и жилые дома со стенами из камня, кирпича постройки до 1999 года включительно</t>
  </si>
  <si>
    <t>1.8.</t>
  </si>
  <si>
    <t>1.9.</t>
  </si>
  <si>
    <t>3-этажные многоквартирные и жилые дома со стенами из камня, кирпича постройки после 1999 года</t>
  </si>
  <si>
    <t>1.10.</t>
  </si>
  <si>
    <t>2-этажные многоквартирные и жилые дома со стенами из панелей, блоков постройки до 1999 года включительно</t>
  </si>
  <si>
    <t>1-этажные многоквартирные и жилые дома со стенами из дерева, смешанных и других материалов постройки до 1999 года включительно</t>
  </si>
  <si>
    <t>2-этажные многоквартирные и жилые дома со стенами из дерева, смешанных и других материалов постройки до 1999 года включительно</t>
  </si>
  <si>
    <t>2-этажные многоквартирные и жилые дома со стенами из дерева, смешанных и других материалов постройки после 1999 года</t>
  </si>
  <si>
    <t>Многоквартирные и жилые дома с закрытой системой теплоснабжения (горячего водоснабжения) с неизолированными стояками, с полотенцесушителями</t>
  </si>
  <si>
    <t>для потребителей, которым услуга горячего водоснабжения предоставляется от котельных, расположенных на проспекте Набережный, д. 17, д. 17/1, д. 17/2</t>
  </si>
  <si>
    <t xml:space="preserve"> до 01.07.2019</t>
  </si>
  <si>
    <t>Понижающие коэффициенты к нормативам потребления</t>
  </si>
  <si>
    <t>2-этажные многоквартирные и жилые дома со стенами из камня, кирпича постройки после 1999 года</t>
  </si>
  <si>
    <t>3-4-этажные многоквартирные и жилые дома со стенами из камня, кирпича постройки до 1999 года включительно</t>
  </si>
  <si>
    <t>1.13.</t>
  </si>
  <si>
    <t>1.11.</t>
  </si>
  <si>
    <t>1.12.</t>
  </si>
  <si>
    <t>5-этажные многоквартирные и жилые дома со стенами из камня, кирпича постройки до 1999 года включительно</t>
  </si>
  <si>
    <t>1.21.</t>
  </si>
  <si>
    <t>3-4-этажные многоквартирные и жилые дома со стенами из панелей, блоков постройки до 1999 года включительно</t>
  </si>
  <si>
    <t>1.14.</t>
  </si>
  <si>
    <t>1.15.</t>
  </si>
  <si>
    <t>5-9-этажные многоквартирные и жилые дома со стенами из панелей, блоков постройки до 1999 года включительно</t>
  </si>
  <si>
    <t>1.16.</t>
  </si>
  <si>
    <t>1.17.</t>
  </si>
  <si>
    <t>1.18.</t>
  </si>
  <si>
    <t>1-этажные многоквартирные и жилые дома со стенами из дерева, смешанных и других материалов постройки после 1999 года</t>
  </si>
  <si>
    <t>1.19.</t>
  </si>
  <si>
    <t>1.20.</t>
  </si>
  <si>
    <t>1.22.</t>
  </si>
  <si>
    <t>для потребителей, проживающих в микрорайонах и поселках города за исключением потребителей, которым услуга горячего водоснабжения предоставляется от котельных, расположенных на проспекте Набережный, д. 17, д. 17/1, д. 17/2, а также потребителей, проживающих в поселке Юность, поселке Лунный, поселке Кедровый-2 и поселке Финский</t>
  </si>
  <si>
    <t xml:space="preserve">с 01.07.2024 </t>
  </si>
  <si>
    <t>до 01.07.2024</t>
  </si>
  <si>
    <t>Рост нормативов потребления с 01.07.2024, %</t>
  </si>
  <si>
    <t>норматив не изменился</t>
  </si>
  <si>
    <t>для потребителей, проживающих в поселке Финский города Сургута (норматив не изменился)</t>
  </si>
  <si>
    <t>Информация об изменении нормативов потребления коммунальных услуг и нормативов расхода тепловой энергии, используемой на подогрев холодной воды, для предоставления коммунальной услуги по горячему водоснабжению по городу Сургуту с 01.07.2024</t>
  </si>
  <si>
    <t>Нормативы потребления по отоплению</t>
  </si>
  <si>
    <t>Нормативы расхода тепловой энергии, используемой на подогрев холодной воды, для предоставления коммунальной услуги по горячему водоснабжению</t>
  </si>
  <si>
    <t>для потребителей, которым услуга горячего водоснабжения предоставляется от котельных, расположенных на проспекте Набережный д. 17, д. 17/1, д. 17/2</t>
  </si>
  <si>
    <t>Многоквартирные и жилые дома с закрытой системой теплоснабжения (горячего водоснабжения) с неизолированными стояками, без полотенцесушителей</t>
  </si>
  <si>
    <t>признан утратившим силу в связи с отсутствием жилых помещений</t>
  </si>
  <si>
    <t>с 01.07.2019 по настоящее время</t>
  </si>
  <si>
    <t>Установленные нормативы потребления коммунальных услуг, Гкал на 1 м2 общей площади жилого помещения в месяц /
Гкал на 1 м3 воды</t>
  </si>
  <si>
    <t>Нормативы потребления коммунальных услу с учетом понижающих коэффициентов, Гкал на 1 м2 общей площади жилого помещения в месяц / 
Гкал на 1 м3 воды</t>
  </si>
  <si>
    <t>Примечание: понижающие коэффициенты к нормативам потребления по отоплению не применяются для потребителей:</t>
  </si>
  <si>
    <t xml:space="preserve"> - в жилых домах в случае выхода из строя либо истечения сроков поверки индивидуальных приборов учета тепловой энергии при наличии обязанности по установлению таких приборов учета согласно Федеральному закону от 23.11.2009 № 261-ФЗ «Об энергосбережении и о повышении энергетической эффективности, и о внесении изменений в отдельные законодательные акты Российской Федерации» (далее – Закон № 261-ФЗ);</t>
  </si>
  <si>
    <t xml:space="preserve"> - в многоквартирных домах в случае выхода из строя либо истечения сроков поверки общедомовых (коллективных) приборов учета тепловой энергии при наличии обязанности по установлению таких приборов учета согласно Закону № 261-ФЗ.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</si>
</sst>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00"/>
    <numFmt numFmtId="166" formatCode="#,##0.00_р_."/>
    <numFmt numFmtId="167" formatCode="0.0000"/>
    <numFmt numFmtId="168" formatCode="_-* #,##0.00_р_._-;\-* #,##0.00_р_._-;_-* &quot;-&quot;??_р_._-;_-@_-"/>
    <numFmt numFmtId="169" formatCode="0.0%"/>
    <numFmt numFmtId="170" formatCode="0.00000"/>
    <numFmt numFmtId="171" formatCode="#,##0.0000"/>
    <numFmt numFmtId="172" formatCode="#,##0.000_р_."/>
  </numFmts>
  <fonts count="3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168" fontId="13" fillId="0" borderId="0" applyFont="0" applyFill="0" applyBorder="0" applyAlignment="0" applyProtection="0"/>
    <xf numFmtId="0" fontId="13" fillId="0" borderId="0"/>
  </cellStyleXfs>
  <cellXfs count="188">
    <xf numFmtId="0" fontId="0" fillId="0" borderId="0" xfId="0"/>
    <xf numFmtId="0" fontId="1" fillId="0" borderId="0" xfId="1" applyFont="1"/>
    <xf numFmtId="0" fontId="1" fillId="0" borderId="0" xfId="1" applyFont="1" applyAlignment="1">
      <alignment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5" fillId="2" borderId="0" xfId="1" applyFont="1" applyFill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" fillId="0" borderId="0" xfId="1" applyFont="1" applyAlignment="1">
      <alignment horizontal="center"/>
    </xf>
    <xf numFmtId="0" fontId="1" fillId="0" borderId="0" xfId="0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67" fontId="2" fillId="2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0" fillId="0" borderId="0" xfId="0" applyFont="1" applyFill="1"/>
    <xf numFmtId="0" fontId="7" fillId="0" borderId="1" xfId="1" applyFont="1" applyFill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top"/>
    </xf>
    <xf numFmtId="169" fontId="2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170" fontId="2" fillId="0" borderId="1" xfId="1" applyNumberFormat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/>
    <xf numFmtId="2" fontId="10" fillId="0" borderId="0" xfId="0" applyNumberFormat="1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2" fontId="18" fillId="0" borderId="0" xfId="0" applyNumberFormat="1" applyFont="1" applyFill="1"/>
    <xf numFmtId="2" fontId="19" fillId="0" borderId="0" xfId="0" applyNumberFormat="1" applyFont="1" applyFill="1" applyAlignment="1">
      <alignment horizontal="right"/>
    </xf>
    <xf numFmtId="0" fontId="18" fillId="0" borderId="0" xfId="0" applyFont="1" applyFill="1"/>
    <xf numFmtId="0" fontId="21" fillId="0" borderId="0" xfId="0" applyFont="1" applyFill="1"/>
    <xf numFmtId="0" fontId="20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10" fontId="23" fillId="2" borderId="1" xfId="0" applyNumberFormat="1" applyFont="1" applyFill="1" applyBorder="1" applyAlignment="1">
      <alignment horizontal="center" vertical="center" wrapText="1"/>
    </xf>
    <xf numFmtId="10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169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169" fontId="23" fillId="2" borderId="1" xfId="0" applyNumberFormat="1" applyFont="1" applyFill="1" applyBorder="1" applyAlignment="1">
      <alignment horizontal="center" vertical="center"/>
    </xf>
    <xf numFmtId="169" fontId="23" fillId="0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169" fontId="25" fillId="2" borderId="1" xfId="0" applyNumberFormat="1" applyFont="1" applyFill="1" applyBorder="1" applyAlignment="1">
      <alignment horizontal="center" vertical="center"/>
    </xf>
    <xf numFmtId="171" fontId="22" fillId="2" borderId="1" xfId="0" applyNumberFormat="1" applyFont="1" applyFill="1" applyBorder="1" applyAlignment="1">
      <alignment horizontal="center" vertical="center"/>
    </xf>
    <xf numFmtId="171" fontId="24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169" fontId="23" fillId="2" borderId="1" xfId="0" applyNumberFormat="1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left" vertical="center" wrapText="1"/>
    </xf>
    <xf numFmtId="10" fontId="22" fillId="2" borderId="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27" fillId="0" borderId="8" xfId="0" applyFont="1" applyBorder="1" applyAlignment="1">
      <alignment vertical="center"/>
    </xf>
    <xf numFmtId="0" fontId="18" fillId="0" borderId="13" xfId="0" applyFont="1" applyBorder="1"/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/>
    <xf numFmtId="167" fontId="18" fillId="2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" fontId="18" fillId="2" borderId="1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 wrapText="1"/>
    </xf>
    <xf numFmtId="0" fontId="18" fillId="4" borderId="1" xfId="0" applyFont="1" applyFill="1" applyBorder="1"/>
    <xf numFmtId="49" fontId="18" fillId="0" borderId="0" xfId="0" applyNumberFormat="1" applyFont="1"/>
    <xf numFmtId="0" fontId="29" fillId="0" borderId="0" xfId="0" applyFont="1"/>
    <xf numFmtId="0" fontId="18" fillId="0" borderId="1" xfId="0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9" fontId="9" fillId="3" borderId="1" xfId="1" applyNumberFormat="1" applyFont="1" applyFill="1" applyBorder="1" applyAlignment="1">
      <alignment horizontal="center" vertical="center" wrapText="1"/>
    </xf>
    <xf numFmtId="167" fontId="18" fillId="6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167" fontId="29" fillId="0" borderId="1" xfId="0" applyNumberFormat="1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7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16" fontId="18" fillId="2" borderId="1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 wrapText="1"/>
    </xf>
    <xf numFmtId="167" fontId="18" fillId="2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166" fontId="1" fillId="0" borderId="9" xfId="1" applyNumberFormat="1" applyFont="1" applyFill="1" applyBorder="1" applyAlignment="1">
      <alignment horizontal="center" vertical="center"/>
    </xf>
    <xf numFmtId="166" fontId="1" fillId="0" borderId="3" xfId="1" applyNumberFormat="1" applyFont="1" applyFill="1" applyBorder="1" applyAlignment="1">
      <alignment horizontal="center" vertical="center"/>
    </xf>
    <xf numFmtId="166" fontId="16" fillId="0" borderId="2" xfId="1" applyNumberFormat="1" applyFont="1" applyFill="1" applyBorder="1" applyAlignment="1">
      <alignment horizontal="center" vertical="center"/>
    </xf>
    <xf numFmtId="166" fontId="16" fillId="0" borderId="9" xfId="1" applyNumberFormat="1" applyFont="1" applyFill="1" applyBorder="1" applyAlignment="1">
      <alignment horizontal="center" vertical="center"/>
    </xf>
    <xf numFmtId="166" fontId="16" fillId="0" borderId="3" xfId="1" applyNumberFormat="1" applyFont="1" applyFill="1" applyBorder="1" applyAlignment="1">
      <alignment horizontal="center" vertical="center"/>
    </xf>
    <xf numFmtId="166" fontId="12" fillId="0" borderId="2" xfId="1" applyNumberFormat="1" applyFont="1" applyFill="1" applyBorder="1" applyAlignment="1">
      <alignment horizontal="center" vertical="center"/>
    </xf>
    <xf numFmtId="166" fontId="12" fillId="0" borderId="9" xfId="1" applyNumberFormat="1" applyFont="1" applyFill="1" applyBorder="1" applyAlignment="1">
      <alignment horizontal="center" vertical="center"/>
    </xf>
    <xf numFmtId="166" fontId="12" fillId="0" borderId="3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72" fontId="12" fillId="0" borderId="2" xfId="1" applyNumberFormat="1" applyFont="1" applyFill="1" applyBorder="1" applyAlignment="1">
      <alignment horizontal="center" vertical="center"/>
    </xf>
    <xf numFmtId="172" fontId="12" fillId="0" borderId="9" xfId="1" applyNumberFormat="1" applyFont="1" applyFill="1" applyBorder="1" applyAlignment="1">
      <alignment horizontal="center" vertical="center"/>
    </xf>
    <xf numFmtId="172" fontId="12" fillId="0" borderId="3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top"/>
    </xf>
    <xf numFmtId="0" fontId="7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9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Финансовый 2" xfId="3"/>
  </cellStyles>
  <dxfs count="0"/>
  <tableStyles count="0" defaultTableStyle="TableStyleMedium2" defaultPivotStyle="PivotStyleMedium9"/>
  <colors>
    <mruColors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opLeftCell="B1" zoomScale="90" zoomScaleNormal="90" workbookViewId="0">
      <selection activeCell="M23" sqref="M23"/>
    </sheetView>
  </sheetViews>
  <sheetFormatPr defaultRowHeight="15"/>
  <cols>
    <col min="1" max="1" width="3.85546875" style="81" hidden="1" customWidth="1"/>
    <col min="2" max="2" width="13.5703125" style="81" customWidth="1"/>
    <col min="3" max="3" width="13.85546875" style="81" customWidth="1"/>
    <col min="4" max="4" width="14.5703125" style="81" customWidth="1"/>
    <col min="5" max="5" width="20.42578125" style="81" customWidth="1"/>
    <col min="6" max="6" width="11.7109375" style="81" hidden="1" customWidth="1"/>
    <col min="7" max="7" width="13.7109375" style="81" customWidth="1"/>
    <col min="8" max="8" width="14.7109375" style="81" customWidth="1"/>
    <col min="9" max="9" width="20.42578125" style="81" customWidth="1"/>
    <col min="10" max="10" width="12" style="81" hidden="1" customWidth="1"/>
    <col min="11" max="11" width="13.7109375" style="81" customWidth="1"/>
    <col min="12" max="12" width="14.42578125" style="81" customWidth="1"/>
    <col min="13" max="13" width="20.42578125" style="81" customWidth="1"/>
    <col min="14" max="14" width="11.7109375" style="81" hidden="1" customWidth="1"/>
    <col min="15" max="16384" width="9.140625" style="81"/>
  </cols>
  <sheetData>
    <row r="1" spans="1:14">
      <c r="M1" s="82"/>
      <c r="N1" s="82" t="s">
        <v>95</v>
      </c>
    </row>
    <row r="2" spans="1:14" ht="42.75" customHeight="1">
      <c r="B2" s="124" t="s">
        <v>96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83"/>
    </row>
    <row r="3" spans="1:14" ht="9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24.75" customHeight="1">
      <c r="B4" s="120" t="s">
        <v>97</v>
      </c>
      <c r="C4" s="125" t="s">
        <v>98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31.5" customHeight="1">
      <c r="A5" s="85"/>
      <c r="B5" s="120"/>
      <c r="C5" s="126" t="s">
        <v>99</v>
      </c>
      <c r="D5" s="126"/>
      <c r="E5" s="126"/>
      <c r="F5" s="126"/>
      <c r="G5" s="126" t="s">
        <v>100</v>
      </c>
      <c r="H5" s="126"/>
      <c r="I5" s="126"/>
      <c r="J5" s="126"/>
      <c r="K5" s="126" t="s">
        <v>101</v>
      </c>
      <c r="L5" s="126"/>
      <c r="M5" s="126"/>
      <c r="N5" s="126"/>
    </row>
    <row r="6" spans="1:14" ht="51" customHeight="1">
      <c r="A6" s="85"/>
      <c r="B6" s="120"/>
      <c r="C6" s="86" t="s">
        <v>102</v>
      </c>
      <c r="D6" s="86" t="s">
        <v>103</v>
      </c>
      <c r="E6" s="126" t="s">
        <v>104</v>
      </c>
      <c r="F6" s="126"/>
      <c r="G6" s="86" t="s">
        <v>102</v>
      </c>
      <c r="H6" s="86" t="s">
        <v>103</v>
      </c>
      <c r="I6" s="126" t="s">
        <v>104</v>
      </c>
      <c r="J6" s="126"/>
      <c r="K6" s="86" t="s">
        <v>102</v>
      </c>
      <c r="L6" s="86" t="s">
        <v>103</v>
      </c>
      <c r="M6" s="126" t="s">
        <v>104</v>
      </c>
      <c r="N6" s="126"/>
    </row>
    <row r="7" spans="1:14" ht="15" customHeight="1">
      <c r="A7" s="85"/>
      <c r="B7" s="87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21" customHeight="1">
      <c r="A8" s="88"/>
      <c r="B8" s="118" t="s">
        <v>105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16.5" customHeight="1">
      <c r="A9" s="88"/>
      <c r="B9" s="117" t="s">
        <v>106</v>
      </c>
      <c r="C9" s="123">
        <v>4.5400000000000003E-2</v>
      </c>
      <c r="D9" s="122">
        <v>5.3999999999999999E-2</v>
      </c>
      <c r="E9" s="122">
        <v>0.8407</v>
      </c>
      <c r="F9" s="120"/>
      <c r="G9" s="120" t="s">
        <v>15</v>
      </c>
      <c r="H9" s="122" t="s">
        <v>15</v>
      </c>
      <c r="I9" s="122" t="s">
        <v>15</v>
      </c>
      <c r="J9" s="89"/>
      <c r="K9" s="90">
        <v>5.9499999999999997E-2</v>
      </c>
      <c r="L9" s="87">
        <v>5.9499999999999997E-2</v>
      </c>
      <c r="M9" s="87" t="s">
        <v>15</v>
      </c>
      <c r="N9" s="87" t="s">
        <v>15</v>
      </c>
    </row>
    <row r="10" spans="1:14" ht="16.5" customHeight="1">
      <c r="A10" s="88"/>
      <c r="B10" s="117"/>
      <c r="C10" s="123"/>
      <c r="D10" s="122"/>
      <c r="E10" s="122"/>
      <c r="F10" s="120"/>
      <c r="G10" s="120"/>
      <c r="H10" s="122"/>
      <c r="I10" s="122"/>
      <c r="J10" s="89"/>
      <c r="K10" s="87">
        <v>2.46E-2</v>
      </c>
      <c r="L10" s="87">
        <v>5.9499999999999997E-2</v>
      </c>
      <c r="M10" s="89">
        <v>0.41339999999999999</v>
      </c>
      <c r="N10" s="87"/>
    </row>
    <row r="11" spans="1:14" ht="21" customHeight="1">
      <c r="A11" s="88"/>
      <c r="B11" s="117"/>
      <c r="C11" s="87">
        <v>1.9099999999999999E-2</v>
      </c>
      <c r="D11" s="89">
        <v>5.3999999999999999E-2</v>
      </c>
      <c r="E11" s="89">
        <v>0.35370000000000001</v>
      </c>
      <c r="F11" s="87"/>
      <c r="G11" s="120"/>
      <c r="H11" s="122"/>
      <c r="I11" s="122"/>
      <c r="J11" s="89"/>
      <c r="K11" s="87">
        <v>2.2100000000000002E-2</v>
      </c>
      <c r="L11" s="87">
        <v>5.9499999999999997E-2</v>
      </c>
      <c r="M11" s="89">
        <v>0.36030000000000001</v>
      </c>
      <c r="N11" s="91"/>
    </row>
    <row r="12" spans="1:14" ht="21" customHeight="1">
      <c r="A12" s="88"/>
      <c r="B12" s="117" t="s">
        <v>107</v>
      </c>
      <c r="C12" s="90">
        <v>4.2099999999999999E-2</v>
      </c>
      <c r="D12" s="89">
        <v>5.2400000000000002E-2</v>
      </c>
      <c r="E12" s="89">
        <v>0.82340000000000002</v>
      </c>
      <c r="F12" s="91"/>
      <c r="G12" s="90">
        <v>4.2099999999999999E-2</v>
      </c>
      <c r="H12" s="89">
        <v>5.4399999999999997E-2</v>
      </c>
      <c r="I12" s="89">
        <v>0.78149999999999997</v>
      </c>
      <c r="J12" s="91"/>
      <c r="K12" s="90">
        <v>5.5300000000000002E-2</v>
      </c>
      <c r="L12" s="87">
        <v>5.5300000000000002E-2</v>
      </c>
      <c r="M12" s="89" t="s">
        <v>15</v>
      </c>
      <c r="N12" s="87"/>
    </row>
    <row r="13" spans="1:14" ht="21" customHeight="1">
      <c r="A13" s="88"/>
      <c r="B13" s="117"/>
      <c r="C13" s="87">
        <v>2.46E-2</v>
      </c>
      <c r="D13" s="89">
        <v>5.2400000000000002E-2</v>
      </c>
      <c r="E13" s="89">
        <v>0.47649999999999998</v>
      </c>
      <c r="F13" s="91"/>
      <c r="G13" s="92">
        <v>2.2700000000000001E-2</v>
      </c>
      <c r="H13" s="89">
        <v>5.4399999999999997E-2</v>
      </c>
      <c r="I13" s="89">
        <v>0.40570000000000001</v>
      </c>
      <c r="J13" s="91"/>
      <c r="K13" s="87">
        <v>2.46E-2</v>
      </c>
      <c r="L13" s="87">
        <v>5.5300000000000002E-2</v>
      </c>
      <c r="M13" s="89">
        <v>0.4511</v>
      </c>
      <c r="N13" s="87"/>
    </row>
    <row r="14" spans="1:14" ht="21" customHeight="1">
      <c r="A14" s="88"/>
      <c r="B14" s="117"/>
      <c r="C14" s="87">
        <v>1.9099999999999999E-2</v>
      </c>
      <c r="D14" s="89">
        <v>5.2400000000000002E-2</v>
      </c>
      <c r="E14" s="89">
        <v>0.35830000000000001</v>
      </c>
      <c r="F14" s="89"/>
      <c r="G14" s="87">
        <v>2.46E-2</v>
      </c>
      <c r="H14" s="89">
        <v>5.4399999999999997E-2</v>
      </c>
      <c r="I14" s="89">
        <v>0.45169999999999999</v>
      </c>
      <c r="J14" s="91"/>
      <c r="K14" s="87">
        <v>2.2100000000000002E-2</v>
      </c>
      <c r="L14" s="87">
        <v>5.5300000000000002E-2</v>
      </c>
      <c r="M14" s="89">
        <v>0.38819999999999999</v>
      </c>
      <c r="N14" s="87"/>
    </row>
    <row r="15" spans="1:14" ht="21" customHeight="1">
      <c r="A15" s="88"/>
      <c r="B15" s="93" t="s">
        <v>108</v>
      </c>
      <c r="C15" s="87">
        <v>1.9099999999999999E-2</v>
      </c>
      <c r="D15" s="87">
        <v>3.2899999999999999E-2</v>
      </c>
      <c r="E15" s="89">
        <v>0.56420000000000003</v>
      </c>
      <c r="F15" s="87"/>
      <c r="G15" s="87">
        <v>2.2700000000000001E-2</v>
      </c>
      <c r="H15" s="87">
        <v>3.4700000000000002E-2</v>
      </c>
      <c r="I15" s="89">
        <v>0.63800000000000001</v>
      </c>
      <c r="J15" s="87"/>
      <c r="K15" s="87" t="s">
        <v>15</v>
      </c>
      <c r="L15" s="87" t="s">
        <v>15</v>
      </c>
      <c r="M15" s="87" t="s">
        <v>15</v>
      </c>
      <c r="N15" s="87" t="s">
        <v>15</v>
      </c>
    </row>
    <row r="16" spans="1:14" ht="21" customHeight="1">
      <c r="A16" s="88"/>
      <c r="B16" s="117" t="s">
        <v>109</v>
      </c>
      <c r="C16" s="87">
        <v>1.9099999999999999E-2</v>
      </c>
      <c r="D16" s="87">
        <v>2.9600000000000001E-2</v>
      </c>
      <c r="E16" s="89">
        <v>0.63449999999999995</v>
      </c>
      <c r="F16" s="87"/>
      <c r="G16" s="87">
        <v>2.2700000000000001E-2</v>
      </c>
      <c r="H16" s="87">
        <v>3.0200000000000001E-2</v>
      </c>
      <c r="I16" s="89">
        <v>0.73029999999999995</v>
      </c>
      <c r="J16" s="91"/>
      <c r="K16" s="87" t="s">
        <v>15</v>
      </c>
      <c r="L16" s="87" t="s">
        <v>15</v>
      </c>
      <c r="M16" s="87" t="s">
        <v>15</v>
      </c>
      <c r="N16" s="87" t="s">
        <v>15</v>
      </c>
    </row>
    <row r="17" spans="1:14" ht="21" customHeight="1">
      <c r="A17" s="88"/>
      <c r="B17" s="117"/>
      <c r="C17" s="87">
        <v>2.46E-2</v>
      </c>
      <c r="D17" s="87">
        <v>2.9600000000000001E-2</v>
      </c>
      <c r="E17" s="87" t="s">
        <v>15</v>
      </c>
      <c r="F17" s="87"/>
      <c r="G17" s="90">
        <v>2.5399999999999999E-2</v>
      </c>
      <c r="H17" s="87">
        <v>3.0200000000000001E-2</v>
      </c>
      <c r="I17" s="89">
        <v>0.9254</v>
      </c>
      <c r="J17" s="87"/>
      <c r="K17" s="87" t="s">
        <v>15</v>
      </c>
      <c r="L17" s="87" t="s">
        <v>15</v>
      </c>
      <c r="M17" s="87" t="s">
        <v>15</v>
      </c>
      <c r="N17" s="87" t="s">
        <v>15</v>
      </c>
    </row>
    <row r="18" spans="1:14" ht="21" customHeight="1">
      <c r="A18" s="88"/>
      <c r="B18" s="94" t="s">
        <v>110</v>
      </c>
      <c r="C18" s="87" t="s">
        <v>15</v>
      </c>
      <c r="D18" s="87" t="s">
        <v>15</v>
      </c>
      <c r="E18" s="87" t="s">
        <v>15</v>
      </c>
      <c r="F18" s="87"/>
      <c r="G18" s="87">
        <v>2.2700000000000001E-2</v>
      </c>
      <c r="H18" s="87">
        <v>2.7699999999999999E-2</v>
      </c>
      <c r="I18" s="87" t="s">
        <v>15</v>
      </c>
      <c r="J18" s="87"/>
      <c r="K18" s="87" t="s">
        <v>15</v>
      </c>
      <c r="L18" s="87" t="s">
        <v>15</v>
      </c>
      <c r="M18" s="87" t="s">
        <v>15</v>
      </c>
      <c r="N18" s="87" t="s">
        <v>15</v>
      </c>
    </row>
    <row r="19" spans="1:14" ht="21" customHeight="1">
      <c r="A19" s="88"/>
      <c r="B19" s="94" t="s">
        <v>111</v>
      </c>
      <c r="C19" s="87" t="s">
        <v>15</v>
      </c>
      <c r="D19" s="87" t="s">
        <v>15</v>
      </c>
      <c r="E19" s="87" t="s">
        <v>15</v>
      </c>
      <c r="F19" s="87"/>
      <c r="G19" s="87">
        <v>2.2700000000000001E-2</v>
      </c>
      <c r="H19" s="87">
        <v>2.7199999999999998E-2</v>
      </c>
      <c r="I19" s="87" t="s">
        <v>15</v>
      </c>
      <c r="J19" s="87"/>
      <c r="K19" s="87" t="s">
        <v>15</v>
      </c>
      <c r="L19" s="87" t="s">
        <v>15</v>
      </c>
      <c r="M19" s="87" t="s">
        <v>15</v>
      </c>
      <c r="N19" s="87" t="s">
        <v>15</v>
      </c>
    </row>
    <row r="20" spans="1:14" ht="21" customHeight="1">
      <c r="A20" s="88"/>
      <c r="B20" s="118" t="s">
        <v>112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95"/>
    </row>
    <row r="21" spans="1:14" ht="21" customHeight="1">
      <c r="A21" s="88"/>
      <c r="B21" s="119" t="s">
        <v>113</v>
      </c>
      <c r="C21" s="120">
        <v>1.9099999999999999E-2</v>
      </c>
      <c r="D21" s="121">
        <v>2.7199999999999998E-2</v>
      </c>
      <c r="E21" s="122">
        <v>0.71209999999999996</v>
      </c>
      <c r="F21" s="87"/>
      <c r="G21" s="120" t="s">
        <v>15</v>
      </c>
      <c r="H21" s="121">
        <v>2.75E-2</v>
      </c>
      <c r="I21" s="118" t="s">
        <v>15</v>
      </c>
      <c r="J21" s="95"/>
      <c r="K21" s="87">
        <v>2.2100000000000002E-2</v>
      </c>
      <c r="L21" s="87">
        <v>2.7699999999999999E-2</v>
      </c>
      <c r="M21" s="105">
        <v>0.79800000000000004</v>
      </c>
      <c r="N21" s="89">
        <v>0.80940000000000001</v>
      </c>
    </row>
    <row r="22" spans="1:14" ht="21" customHeight="1">
      <c r="A22" s="88"/>
      <c r="B22" s="119"/>
      <c r="C22" s="120"/>
      <c r="D22" s="121"/>
      <c r="E22" s="122"/>
      <c r="F22" s="87"/>
      <c r="G22" s="120"/>
      <c r="H22" s="121"/>
      <c r="I22" s="118"/>
      <c r="J22" s="95"/>
      <c r="K22" s="87">
        <v>5.9499999999999997E-2</v>
      </c>
      <c r="L22" s="100">
        <v>2.7699999999999999E-2</v>
      </c>
      <c r="M22" s="101" t="s">
        <v>15</v>
      </c>
      <c r="N22" s="101" t="s">
        <v>15</v>
      </c>
    </row>
    <row r="23" spans="1:14" ht="21" customHeight="1">
      <c r="B23" s="93" t="s">
        <v>114</v>
      </c>
      <c r="C23" s="87">
        <v>1.9099999999999999E-2</v>
      </c>
      <c r="D23" s="101">
        <v>2.3099999999999999E-2</v>
      </c>
      <c r="E23" s="101">
        <v>0.83099999999999996</v>
      </c>
      <c r="F23" s="101"/>
      <c r="G23" s="87" t="s">
        <v>15</v>
      </c>
      <c r="H23" s="101">
        <v>2.3300000000000001E-2</v>
      </c>
      <c r="I23" s="96" t="s">
        <v>15</v>
      </c>
      <c r="J23" s="96"/>
      <c r="K23" s="100">
        <v>2.2100000000000002E-2</v>
      </c>
      <c r="L23" s="100">
        <v>4.82E-2</v>
      </c>
      <c r="M23" s="101">
        <v>0.45800000000000002</v>
      </c>
      <c r="N23" s="101">
        <v>0.45850000000000002</v>
      </c>
    </row>
    <row r="24" spans="1:14" ht="21" customHeight="1">
      <c r="B24" s="93" t="s">
        <v>115</v>
      </c>
      <c r="C24" s="87">
        <v>1.9099999999999999E-2</v>
      </c>
      <c r="D24" s="101">
        <v>2.2800000000000001E-2</v>
      </c>
      <c r="E24" s="101">
        <v>0.85950000000000004</v>
      </c>
      <c r="F24" s="101"/>
      <c r="G24" s="87" t="s">
        <v>15</v>
      </c>
      <c r="H24" s="101">
        <v>2.29E-2</v>
      </c>
      <c r="I24" s="96" t="s">
        <v>15</v>
      </c>
      <c r="J24" s="96"/>
      <c r="K24" s="87" t="s">
        <v>15</v>
      </c>
      <c r="L24" s="87" t="s">
        <v>15</v>
      </c>
      <c r="M24" s="87" t="s">
        <v>15</v>
      </c>
      <c r="N24" s="87" t="s">
        <v>15</v>
      </c>
    </row>
    <row r="25" spans="1:14" ht="21" customHeight="1">
      <c r="B25" s="93" t="s">
        <v>116</v>
      </c>
      <c r="C25" s="87">
        <v>1.9099999999999999E-2</v>
      </c>
      <c r="D25" s="101">
        <v>2.2599999999999999E-2</v>
      </c>
      <c r="E25" s="101" t="s">
        <v>15</v>
      </c>
      <c r="F25" s="101"/>
      <c r="G25" s="87">
        <v>2.2700000000000001E-2</v>
      </c>
      <c r="H25" s="101">
        <v>2.2700000000000001E-2</v>
      </c>
      <c r="I25" s="96" t="s">
        <v>15</v>
      </c>
      <c r="J25" s="96"/>
      <c r="K25" s="87" t="s">
        <v>15</v>
      </c>
      <c r="L25" s="87" t="s">
        <v>15</v>
      </c>
      <c r="M25" s="87" t="s">
        <v>15</v>
      </c>
      <c r="N25" s="87" t="s">
        <v>15</v>
      </c>
    </row>
    <row r="26" spans="1:14" ht="21" customHeight="1">
      <c r="B26" s="93" t="s">
        <v>117</v>
      </c>
      <c r="C26" s="87">
        <v>1.9099999999999999E-2</v>
      </c>
      <c r="D26" s="101">
        <v>2.06E-2</v>
      </c>
      <c r="E26" s="101" t="s">
        <v>15</v>
      </c>
      <c r="F26" s="101"/>
      <c r="G26" s="101" t="s">
        <v>15</v>
      </c>
      <c r="H26" s="101" t="s">
        <v>15</v>
      </c>
      <c r="I26" s="96" t="s">
        <v>15</v>
      </c>
      <c r="J26" s="96"/>
      <c r="K26" s="87" t="s">
        <v>15</v>
      </c>
      <c r="L26" s="87" t="s">
        <v>15</v>
      </c>
      <c r="M26" s="87" t="s">
        <v>15</v>
      </c>
      <c r="N26" s="87" t="s">
        <v>15</v>
      </c>
    </row>
    <row r="27" spans="1:14" ht="21" customHeight="1">
      <c r="B27" s="93" t="s">
        <v>118</v>
      </c>
      <c r="C27" s="87">
        <v>1.9099999999999999E-2</v>
      </c>
      <c r="D27" s="101">
        <v>1.9699999999999999E-2</v>
      </c>
      <c r="E27" s="101" t="s">
        <v>15</v>
      </c>
      <c r="F27" s="101"/>
      <c r="G27" s="87">
        <v>2.2700000000000001E-2</v>
      </c>
      <c r="H27" s="101">
        <v>1.9900000000000001E-2</v>
      </c>
      <c r="I27" s="96" t="s">
        <v>15</v>
      </c>
      <c r="J27" s="96"/>
      <c r="K27" s="87" t="s">
        <v>15</v>
      </c>
      <c r="L27" s="87" t="s">
        <v>15</v>
      </c>
      <c r="M27" s="87" t="s">
        <v>15</v>
      </c>
      <c r="N27" s="87" t="s">
        <v>15</v>
      </c>
    </row>
    <row r="28" spans="1:14" ht="21" customHeight="1">
      <c r="B28" s="93" t="s">
        <v>119</v>
      </c>
      <c r="C28" s="87">
        <v>1.9099999999999999E-2</v>
      </c>
      <c r="D28" s="101">
        <v>1.9599999999999999E-2</v>
      </c>
      <c r="E28" s="101" t="s">
        <v>15</v>
      </c>
      <c r="F28" s="101"/>
      <c r="G28" s="87">
        <v>2.2700000000000001E-2</v>
      </c>
      <c r="H28" s="101">
        <v>1.9599999999999999E-2</v>
      </c>
      <c r="I28" s="96" t="s">
        <v>15</v>
      </c>
      <c r="J28" s="96"/>
      <c r="K28" s="87" t="s">
        <v>15</v>
      </c>
      <c r="L28" s="87" t="s">
        <v>15</v>
      </c>
      <c r="M28" s="87" t="s">
        <v>15</v>
      </c>
      <c r="N28" s="87" t="s">
        <v>15</v>
      </c>
    </row>
    <row r="29" spans="1:14" ht="21" customHeight="1">
      <c r="B29" s="93" t="s">
        <v>120</v>
      </c>
      <c r="C29" s="101" t="s">
        <v>15</v>
      </c>
      <c r="D29" s="101" t="s">
        <v>15</v>
      </c>
      <c r="E29" s="101" t="s">
        <v>15</v>
      </c>
      <c r="F29" s="101"/>
      <c r="G29" s="87">
        <v>2.2700000000000001E-2</v>
      </c>
      <c r="H29" s="101">
        <v>1.9599999999999999E-2</v>
      </c>
      <c r="I29" s="96" t="s">
        <v>15</v>
      </c>
      <c r="J29" s="96"/>
      <c r="K29" s="87" t="s">
        <v>15</v>
      </c>
      <c r="L29" s="87" t="s">
        <v>15</v>
      </c>
      <c r="M29" s="87" t="s">
        <v>15</v>
      </c>
      <c r="N29" s="87" t="s">
        <v>15</v>
      </c>
    </row>
    <row r="30" spans="1:14" ht="21" customHeight="1">
      <c r="B30" s="93" t="s">
        <v>121</v>
      </c>
      <c r="C30" s="87">
        <v>1.9099999999999999E-2</v>
      </c>
      <c r="D30" s="101">
        <v>2.0500000000000001E-2</v>
      </c>
      <c r="E30" s="101" t="s">
        <v>15</v>
      </c>
      <c r="F30" s="101"/>
      <c r="G30" s="87">
        <v>2.2700000000000001E-2</v>
      </c>
      <c r="H30" s="101">
        <v>2.0500000000000001E-2</v>
      </c>
      <c r="I30" s="96" t="s">
        <v>15</v>
      </c>
      <c r="J30" s="96"/>
      <c r="K30" s="87" t="s">
        <v>15</v>
      </c>
      <c r="L30" s="87" t="s">
        <v>15</v>
      </c>
      <c r="M30" s="87" t="s">
        <v>15</v>
      </c>
      <c r="N30" s="87" t="s">
        <v>15</v>
      </c>
    </row>
    <row r="32" spans="1:14">
      <c r="B32" s="97"/>
      <c r="C32" s="98" t="s">
        <v>122</v>
      </c>
    </row>
    <row r="34" spans="2:2">
      <c r="B34" s="99"/>
    </row>
    <row r="35" spans="2:2">
      <c r="B35" s="99"/>
    </row>
  </sheetData>
  <mergeCells count="28">
    <mergeCell ref="B2:M2"/>
    <mergeCell ref="B4:B6"/>
    <mergeCell ref="C4:N4"/>
    <mergeCell ref="C5:F5"/>
    <mergeCell ref="G5:J5"/>
    <mergeCell ref="K5:N5"/>
    <mergeCell ref="E6:F6"/>
    <mergeCell ref="I6:J6"/>
    <mergeCell ref="M6:N6"/>
    <mergeCell ref="B8:N8"/>
    <mergeCell ref="B9:B11"/>
    <mergeCell ref="C9:C10"/>
    <mergeCell ref="D9:D10"/>
    <mergeCell ref="E9:E10"/>
    <mergeCell ref="F9:F10"/>
    <mergeCell ref="G9:G11"/>
    <mergeCell ref="H9:H11"/>
    <mergeCell ref="I9:I11"/>
    <mergeCell ref="B12:B14"/>
    <mergeCell ref="B16:B17"/>
    <mergeCell ref="B20:M20"/>
    <mergeCell ref="B21:B22"/>
    <mergeCell ref="C21:C22"/>
    <mergeCell ref="D21:D22"/>
    <mergeCell ref="E21:E22"/>
    <mergeCell ref="G21:G22"/>
    <mergeCell ref="H21:H22"/>
    <mergeCell ref="I21:I22"/>
  </mergeCells>
  <pageMargins left="0.78740157480314965" right="0.19685039370078741" top="0.74803149606299213" bottom="0.35433070866141736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9"/>
  <sheetViews>
    <sheetView zoomScale="70" zoomScaleNormal="70" zoomScaleSheetLayoutView="40" workbookViewId="0">
      <pane xSplit="6" ySplit="7" topLeftCell="G65" activePane="bottomRight" state="frozen"/>
      <selection pane="topRight" activeCell="G1" sqref="G1"/>
      <selection pane="bottomLeft" activeCell="A7" sqref="A7"/>
      <selection pane="bottomRight" activeCell="H52" sqref="H52"/>
    </sheetView>
  </sheetViews>
  <sheetFormatPr defaultRowHeight="15"/>
  <cols>
    <col min="1" max="1" width="6.140625" style="4" customWidth="1"/>
    <col min="2" max="2" width="22.42578125" style="5" customWidth="1"/>
    <col min="3" max="3" width="10.140625" style="5" customWidth="1"/>
    <col min="4" max="4" width="11.28515625" style="5" customWidth="1"/>
    <col min="5" max="5" width="8.140625" style="5" customWidth="1"/>
    <col min="6" max="6" width="17.140625" style="5" customWidth="1"/>
    <col min="7" max="7" width="13.85546875" style="4" customWidth="1"/>
    <col min="8" max="8" width="21.140625" style="4" customWidth="1"/>
    <col min="9" max="9" width="13.28515625" style="4" customWidth="1"/>
    <col min="10" max="10" width="19.42578125" style="4" customWidth="1"/>
    <col min="11" max="11" width="13.28515625" style="4" customWidth="1"/>
    <col min="12" max="12" width="20" style="7" customWidth="1"/>
    <col min="13" max="13" width="14" style="7" customWidth="1"/>
    <col min="14" max="14" width="14" style="4" customWidth="1"/>
    <col min="15" max="15" width="19.140625" style="4" customWidth="1"/>
    <col min="16" max="16" width="13.85546875" style="4" customWidth="1"/>
    <col min="17" max="17" width="13.42578125" style="4" customWidth="1"/>
    <col min="18" max="18" width="14.5703125" style="4" customWidth="1"/>
    <col min="19" max="19" width="13.85546875" style="4" customWidth="1"/>
    <col min="20" max="20" width="11.5703125" style="4" customWidth="1"/>
    <col min="21" max="21" width="11" style="4" customWidth="1"/>
    <col min="22" max="22" width="10.85546875" style="4" customWidth="1"/>
    <col min="23" max="23" width="14.85546875" style="4" customWidth="1"/>
    <col min="24" max="24" width="14" style="4" customWidth="1"/>
    <col min="25" max="25" width="13.140625" style="4" customWidth="1"/>
    <col min="26" max="26" width="14.28515625" style="4" customWidth="1"/>
    <col min="27" max="27" width="15.140625" style="4" customWidth="1"/>
    <col min="28" max="28" width="12.85546875" style="4" customWidth="1"/>
    <col min="29" max="29" width="9.140625" style="4" customWidth="1"/>
    <col min="30" max="30" width="9.140625" style="3" customWidth="1"/>
    <col min="31" max="16384" width="9.140625" style="3"/>
  </cols>
  <sheetData>
    <row r="1" spans="1:30" ht="16.5" customHeight="1">
      <c r="X1" s="35"/>
      <c r="Y1" s="35"/>
      <c r="Z1" s="35"/>
      <c r="AA1" s="34"/>
      <c r="AB1" s="34" t="s">
        <v>37</v>
      </c>
    </row>
    <row r="2" spans="1:30" ht="41.25" customHeight="1">
      <c r="A2" s="156" t="s">
        <v>128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</row>
    <row r="3" spans="1:30" ht="36" customHeight="1">
      <c r="A3" s="157" t="s">
        <v>83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</row>
    <row r="4" spans="1:30" ht="21" customHeight="1">
      <c r="A4" s="158" t="s">
        <v>0</v>
      </c>
      <c r="B4" s="158" t="s">
        <v>126</v>
      </c>
      <c r="C4" s="158"/>
      <c r="D4" s="158" t="s">
        <v>8</v>
      </c>
      <c r="E4" s="158" t="s">
        <v>9</v>
      </c>
      <c r="F4" s="158" t="s">
        <v>1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 t="s">
        <v>24</v>
      </c>
      <c r="S4" s="160"/>
      <c r="T4" s="163" t="s">
        <v>14</v>
      </c>
      <c r="U4" s="164"/>
      <c r="V4" s="165"/>
      <c r="W4" s="163" t="s">
        <v>11</v>
      </c>
      <c r="X4" s="165"/>
      <c r="Y4" s="158" t="s">
        <v>92</v>
      </c>
      <c r="Z4" s="158" t="s">
        <v>38</v>
      </c>
      <c r="AA4" s="158"/>
      <c r="AB4" s="171" t="s">
        <v>91</v>
      </c>
      <c r="AC4" s="8"/>
    </row>
    <row r="5" spans="1:30" ht="45" customHeight="1">
      <c r="A5" s="158"/>
      <c r="B5" s="158"/>
      <c r="C5" s="158"/>
      <c r="D5" s="158"/>
      <c r="E5" s="158"/>
      <c r="F5" s="158" t="s">
        <v>2</v>
      </c>
      <c r="G5" s="158" t="s">
        <v>84</v>
      </c>
      <c r="H5" s="158"/>
      <c r="I5" s="158" t="s">
        <v>85</v>
      </c>
      <c r="J5" s="158"/>
      <c r="K5" s="158"/>
      <c r="L5" s="158" t="s">
        <v>86</v>
      </c>
      <c r="M5" s="158"/>
      <c r="N5" s="158"/>
      <c r="O5" s="158" t="s">
        <v>87</v>
      </c>
      <c r="P5" s="158"/>
      <c r="Q5" s="158"/>
      <c r="R5" s="161"/>
      <c r="S5" s="162"/>
      <c r="T5" s="166"/>
      <c r="U5" s="167"/>
      <c r="V5" s="168"/>
      <c r="W5" s="169"/>
      <c r="X5" s="170"/>
      <c r="Y5" s="158"/>
      <c r="Z5" s="158" t="s">
        <v>93</v>
      </c>
      <c r="AA5" s="158" t="s">
        <v>127</v>
      </c>
      <c r="AB5" s="171"/>
      <c r="AC5" s="8"/>
    </row>
    <row r="6" spans="1:30" ht="165.75" customHeight="1">
      <c r="A6" s="158"/>
      <c r="B6" s="158"/>
      <c r="C6" s="158"/>
      <c r="D6" s="158"/>
      <c r="E6" s="158"/>
      <c r="F6" s="158"/>
      <c r="G6" s="9" t="s">
        <v>13</v>
      </c>
      <c r="H6" s="9" t="s">
        <v>12</v>
      </c>
      <c r="I6" s="9" t="s">
        <v>13</v>
      </c>
      <c r="J6" s="9" t="s">
        <v>12</v>
      </c>
      <c r="K6" s="102" t="s">
        <v>27</v>
      </c>
      <c r="L6" s="29" t="s">
        <v>20</v>
      </c>
      <c r="M6" s="29" t="s">
        <v>23</v>
      </c>
      <c r="N6" s="102" t="s">
        <v>18</v>
      </c>
      <c r="O6" s="29" t="s">
        <v>20</v>
      </c>
      <c r="P6" s="29" t="s">
        <v>19</v>
      </c>
      <c r="Q6" s="102" t="s">
        <v>18</v>
      </c>
      <c r="R6" s="102" t="s">
        <v>88</v>
      </c>
      <c r="S6" s="102" t="s">
        <v>89</v>
      </c>
      <c r="T6" s="102" t="s">
        <v>141</v>
      </c>
      <c r="U6" s="102" t="s">
        <v>90</v>
      </c>
      <c r="V6" s="102" t="s">
        <v>26</v>
      </c>
      <c r="W6" s="102" t="s">
        <v>88</v>
      </c>
      <c r="X6" s="102" t="s">
        <v>90</v>
      </c>
      <c r="Y6" s="158"/>
      <c r="Z6" s="158"/>
      <c r="AA6" s="158"/>
      <c r="AB6" s="171"/>
      <c r="AC6" s="8"/>
    </row>
    <row r="7" spans="1:30" s="10" customFormat="1" ht="16.5" customHeight="1">
      <c r="A7" s="13"/>
      <c r="B7" s="155"/>
      <c r="C7" s="155"/>
      <c r="D7" s="13"/>
      <c r="E7" s="103"/>
      <c r="F7" s="103"/>
      <c r="G7" s="13"/>
      <c r="H7" s="103"/>
      <c r="I7" s="103"/>
      <c r="J7" s="13"/>
      <c r="K7" s="103"/>
      <c r="L7" s="103"/>
      <c r="M7" s="13"/>
      <c r="N7" s="103"/>
      <c r="O7" s="103"/>
      <c r="P7" s="1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30" s="10" customFormat="1" ht="16.5" customHeight="1">
      <c r="A8" s="14">
        <v>1</v>
      </c>
      <c r="B8" s="33" t="s">
        <v>125</v>
      </c>
      <c r="C8" s="33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30" s="22" customFormat="1" ht="30" customHeight="1">
      <c r="A9" s="140" t="s">
        <v>28</v>
      </c>
      <c r="B9" s="143" t="s">
        <v>143</v>
      </c>
      <c r="C9" s="146" t="s">
        <v>10</v>
      </c>
      <c r="D9" s="149">
        <v>54</v>
      </c>
      <c r="E9" s="149">
        <v>3</v>
      </c>
      <c r="F9" s="28" t="s">
        <v>3</v>
      </c>
      <c r="G9" s="18">
        <v>49.57</v>
      </c>
      <c r="H9" s="18">
        <f t="shared" ref="H9:H13" si="0">G9</f>
        <v>49.57</v>
      </c>
      <c r="I9" s="18">
        <v>51.25</v>
      </c>
      <c r="J9" s="18">
        <f t="shared" ref="J9:J13" si="1">I9</f>
        <v>51.25</v>
      </c>
      <c r="K9" s="19">
        <f>J9/H9*100</f>
        <v>103.38914666128707</v>
      </c>
      <c r="L9" s="20">
        <v>3.93</v>
      </c>
      <c r="M9" s="16"/>
      <c r="N9" s="17"/>
      <c r="O9" s="20">
        <v>3.93</v>
      </c>
      <c r="P9" s="16"/>
      <c r="Q9" s="25"/>
      <c r="R9" s="20">
        <f>L9*E9</f>
        <v>11.790000000000001</v>
      </c>
      <c r="S9" s="20">
        <f>O9*E9</f>
        <v>11.790000000000001</v>
      </c>
      <c r="T9" s="18">
        <f>H9*R9</f>
        <v>584.4303000000001</v>
      </c>
      <c r="U9" s="18">
        <f>S9*J9</f>
        <v>604.23750000000007</v>
      </c>
      <c r="V9" s="27">
        <f>U9/T9</f>
        <v>1.0338914666128707</v>
      </c>
      <c r="W9" s="127">
        <f>T9+T10+T11+T12+T13+T14+T15+T16</f>
        <v>4591.6406398000008</v>
      </c>
      <c r="X9" s="127">
        <f>U9+U10+U11+U12+U13+U14+U15+U16</f>
        <v>4746.864780592</v>
      </c>
      <c r="Y9" s="127">
        <f>X9-W9</f>
        <v>155.22414079199916</v>
      </c>
      <c r="Z9" s="130">
        <f>W9*1.036-W9</f>
        <v>165.2990630328004</v>
      </c>
      <c r="AA9" s="133">
        <f>Y9-Z9</f>
        <v>-10.074922240801243</v>
      </c>
      <c r="AB9" s="136">
        <f>X9/W9*100</f>
        <v>103.38058121200793</v>
      </c>
      <c r="AC9" s="21"/>
    </row>
    <row r="10" spans="1:30" s="22" customFormat="1" ht="30" customHeight="1">
      <c r="A10" s="141"/>
      <c r="B10" s="144"/>
      <c r="C10" s="147"/>
      <c r="D10" s="150"/>
      <c r="E10" s="150"/>
      <c r="F10" s="23" t="s">
        <v>21</v>
      </c>
      <c r="G10" s="18"/>
      <c r="H10" s="24"/>
      <c r="I10" s="18"/>
      <c r="J10" s="24"/>
      <c r="K10" s="19"/>
      <c r="L10" s="16"/>
      <c r="M10" s="16"/>
      <c r="N10" s="17"/>
      <c r="O10" s="16"/>
      <c r="P10" s="16"/>
      <c r="Q10" s="25"/>
      <c r="R10" s="20"/>
      <c r="S10" s="20"/>
      <c r="T10" s="18"/>
      <c r="U10" s="18"/>
      <c r="V10" s="27"/>
      <c r="W10" s="128"/>
      <c r="X10" s="128"/>
      <c r="Y10" s="128"/>
      <c r="Z10" s="131"/>
      <c r="AA10" s="134"/>
      <c r="AB10" s="137"/>
    </row>
    <row r="11" spans="1:30" s="22" customFormat="1" ht="30" customHeight="1">
      <c r="A11" s="141"/>
      <c r="B11" s="144"/>
      <c r="C11" s="147"/>
      <c r="D11" s="150"/>
      <c r="E11" s="150"/>
      <c r="F11" s="28" t="s">
        <v>22</v>
      </c>
      <c r="G11" s="24"/>
      <c r="H11" s="24"/>
      <c r="I11" s="18"/>
      <c r="J11" s="24"/>
      <c r="K11" s="19"/>
      <c r="L11" s="16"/>
      <c r="M11" s="25"/>
      <c r="N11" s="17"/>
      <c r="O11" s="16"/>
      <c r="P11" s="25"/>
      <c r="Q11" s="25"/>
      <c r="R11" s="25"/>
      <c r="S11" s="25"/>
      <c r="T11" s="18"/>
      <c r="U11" s="18"/>
      <c r="V11" s="27"/>
      <c r="W11" s="128"/>
      <c r="X11" s="128"/>
      <c r="Y11" s="128"/>
      <c r="Z11" s="131"/>
      <c r="AA11" s="134"/>
      <c r="AB11" s="137"/>
    </row>
    <row r="12" spans="1:30" s="22" customFormat="1" ht="18" customHeight="1">
      <c r="A12" s="141"/>
      <c r="B12" s="144"/>
      <c r="C12" s="147"/>
      <c r="D12" s="150"/>
      <c r="E12" s="150"/>
      <c r="F12" s="23" t="s">
        <v>4</v>
      </c>
      <c r="G12" s="24"/>
      <c r="H12" s="18"/>
      <c r="I12" s="18"/>
      <c r="J12" s="18"/>
      <c r="K12" s="19"/>
      <c r="L12" s="16"/>
      <c r="M12" s="16"/>
      <c r="N12" s="17"/>
      <c r="O12" s="16"/>
      <c r="P12" s="16"/>
      <c r="Q12" s="25"/>
      <c r="R12" s="20"/>
      <c r="S12" s="20"/>
      <c r="T12" s="18"/>
      <c r="U12" s="18"/>
      <c r="V12" s="27"/>
      <c r="W12" s="128"/>
      <c r="X12" s="128"/>
      <c r="Y12" s="128"/>
      <c r="Z12" s="131"/>
      <c r="AA12" s="134"/>
      <c r="AB12" s="137"/>
      <c r="AC12" s="36"/>
      <c r="AD12" s="36"/>
    </row>
    <row r="13" spans="1:30" s="22" customFormat="1" ht="18" customHeight="1">
      <c r="A13" s="141"/>
      <c r="B13" s="144"/>
      <c r="C13" s="147"/>
      <c r="D13" s="150"/>
      <c r="E13" s="150"/>
      <c r="F13" s="23" t="s">
        <v>5</v>
      </c>
      <c r="G13" s="24">
        <v>1915.25</v>
      </c>
      <c r="H13" s="18">
        <f t="shared" si="0"/>
        <v>1915.25</v>
      </c>
      <c r="I13" s="18">
        <v>1980.36</v>
      </c>
      <c r="J13" s="18">
        <f t="shared" si="1"/>
        <v>1980.36</v>
      </c>
      <c r="K13" s="19">
        <f t="shared" ref="K13" si="2">J13/H13*100</f>
        <v>103.39955619370839</v>
      </c>
      <c r="L13" s="16">
        <v>5.3999999999999999E-2</v>
      </c>
      <c r="M13" s="25">
        <f>L13*N13</f>
        <v>3.0466800000000002E-2</v>
      </c>
      <c r="N13" s="17">
        <v>0.56420000000000003</v>
      </c>
      <c r="O13" s="16">
        <f>L13</f>
        <v>5.3999999999999999E-2</v>
      </c>
      <c r="P13" s="25">
        <f>M13</f>
        <v>3.0466800000000002E-2</v>
      </c>
      <c r="Q13" s="25">
        <f>N13</f>
        <v>0.56420000000000003</v>
      </c>
      <c r="R13" s="25">
        <f>D9*M13</f>
        <v>1.6452072000000002</v>
      </c>
      <c r="S13" s="25">
        <f>P13*D9</f>
        <v>1.6452072000000002</v>
      </c>
      <c r="T13" s="18">
        <f>H13*R13</f>
        <v>3150.9830898000005</v>
      </c>
      <c r="U13" s="18">
        <f>S13*J13</f>
        <v>3258.1025305920002</v>
      </c>
      <c r="V13" s="27">
        <f t="shared" ref="V13" si="3">U13/T13</f>
        <v>1.0339955619370838</v>
      </c>
      <c r="W13" s="128"/>
      <c r="X13" s="128"/>
      <c r="Y13" s="128"/>
      <c r="Z13" s="131"/>
      <c r="AA13" s="134"/>
      <c r="AB13" s="137"/>
    </row>
    <row r="14" spans="1:30" s="22" customFormat="1" ht="18" customHeight="1">
      <c r="A14" s="141"/>
      <c r="B14" s="144"/>
      <c r="C14" s="147"/>
      <c r="D14" s="150"/>
      <c r="E14" s="150"/>
      <c r="F14" s="23" t="s">
        <v>7</v>
      </c>
      <c r="G14" s="24"/>
      <c r="H14" s="24"/>
      <c r="I14" s="24"/>
      <c r="J14" s="24"/>
      <c r="K14" s="24"/>
      <c r="L14" s="16"/>
      <c r="M14" s="16"/>
      <c r="N14" s="17"/>
      <c r="O14" s="16"/>
      <c r="P14" s="16"/>
      <c r="Q14" s="25"/>
      <c r="R14" s="20"/>
      <c r="S14" s="20"/>
      <c r="T14" s="18"/>
      <c r="U14" s="18"/>
      <c r="V14" s="27"/>
      <c r="W14" s="128"/>
      <c r="X14" s="128"/>
      <c r="Y14" s="128"/>
      <c r="Z14" s="131"/>
      <c r="AA14" s="134"/>
      <c r="AB14" s="137"/>
    </row>
    <row r="15" spans="1:30" s="21" customFormat="1" ht="18" customHeight="1">
      <c r="A15" s="141"/>
      <c r="B15" s="144"/>
      <c r="C15" s="147"/>
      <c r="D15" s="150"/>
      <c r="E15" s="150"/>
      <c r="F15" s="28" t="s">
        <v>6</v>
      </c>
      <c r="G15" s="18">
        <v>2.16</v>
      </c>
      <c r="H15" s="18">
        <f>G15</f>
        <v>2.16</v>
      </c>
      <c r="I15" s="18">
        <v>2.23</v>
      </c>
      <c r="J15" s="18">
        <f>I15</f>
        <v>2.23</v>
      </c>
      <c r="K15" s="19">
        <f t="shared" ref="K15:K16" si="4">J15/H15*100</f>
        <v>103.24074074074075</v>
      </c>
      <c r="L15" s="16">
        <v>78.7</v>
      </c>
      <c r="M15" s="16"/>
      <c r="N15" s="17"/>
      <c r="O15" s="16">
        <v>78.7</v>
      </c>
      <c r="P15" s="16"/>
      <c r="Q15" s="25"/>
      <c r="R15" s="18">
        <f>L15*E9</f>
        <v>236.10000000000002</v>
      </c>
      <c r="S15" s="18">
        <f>O15*E9</f>
        <v>236.10000000000002</v>
      </c>
      <c r="T15" s="18">
        <f>H15*R15</f>
        <v>509.97600000000006</v>
      </c>
      <c r="U15" s="18">
        <f t="shared" ref="U15:U16" si="5">S15*J15</f>
        <v>526.50300000000004</v>
      </c>
      <c r="V15" s="27">
        <f t="shared" ref="V15:V16" si="6">U15/T15</f>
        <v>1.0324074074074074</v>
      </c>
      <c r="W15" s="128"/>
      <c r="X15" s="128"/>
      <c r="Y15" s="128"/>
      <c r="Z15" s="131"/>
      <c r="AA15" s="134"/>
      <c r="AB15" s="137"/>
    </row>
    <row r="16" spans="1:30" s="21" customFormat="1" ht="18" customHeight="1">
      <c r="A16" s="142"/>
      <c r="B16" s="145"/>
      <c r="C16" s="148"/>
      <c r="D16" s="151"/>
      <c r="E16" s="151"/>
      <c r="F16" s="28" t="s">
        <v>25</v>
      </c>
      <c r="G16" s="18">
        <v>728.95</v>
      </c>
      <c r="H16" s="18">
        <f>G16</f>
        <v>728.95</v>
      </c>
      <c r="I16" s="18">
        <v>753.73</v>
      </c>
      <c r="J16" s="18">
        <f>I16</f>
        <v>753.73</v>
      </c>
      <c r="K16" s="19">
        <f t="shared" si="4"/>
        <v>103.39941011043281</v>
      </c>
      <c r="L16" s="31">
        <f>1.9/12</f>
        <v>0.15833333333333333</v>
      </c>
      <c r="M16" s="16"/>
      <c r="N16" s="17"/>
      <c r="O16" s="31">
        <f>L16</f>
        <v>0.15833333333333333</v>
      </c>
      <c r="P16" s="16"/>
      <c r="Q16" s="25"/>
      <c r="R16" s="25">
        <f>L16*E9</f>
        <v>0.47499999999999998</v>
      </c>
      <c r="S16" s="25">
        <f>O16*E9</f>
        <v>0.47499999999999998</v>
      </c>
      <c r="T16" s="18">
        <f>R16*H16</f>
        <v>346.25125000000003</v>
      </c>
      <c r="U16" s="18">
        <f t="shared" si="5"/>
        <v>358.02175</v>
      </c>
      <c r="V16" s="27">
        <f t="shared" si="6"/>
        <v>1.0339941011043281</v>
      </c>
      <c r="W16" s="129"/>
      <c r="X16" s="129"/>
      <c r="Y16" s="129"/>
      <c r="Z16" s="132"/>
      <c r="AA16" s="135"/>
      <c r="AB16" s="138"/>
    </row>
    <row r="17" spans="1:29" s="22" customFormat="1" ht="30" customHeight="1">
      <c r="A17" s="140" t="s">
        <v>30</v>
      </c>
      <c r="B17" s="143" t="s">
        <v>129</v>
      </c>
      <c r="C17" s="146" t="s">
        <v>10</v>
      </c>
      <c r="D17" s="149">
        <v>54</v>
      </c>
      <c r="E17" s="149">
        <v>3</v>
      </c>
      <c r="F17" s="28" t="s">
        <v>3</v>
      </c>
      <c r="G17" s="18">
        <v>49.57</v>
      </c>
      <c r="H17" s="18">
        <f t="shared" ref="H17:H21" si="7">G17</f>
        <v>49.57</v>
      </c>
      <c r="I17" s="18">
        <v>51.25</v>
      </c>
      <c r="J17" s="18">
        <f t="shared" ref="J17:J21" si="8">I17</f>
        <v>51.25</v>
      </c>
      <c r="K17" s="19">
        <f>J17/H17*100</f>
        <v>103.38914666128707</v>
      </c>
      <c r="L17" s="20">
        <v>3.93</v>
      </c>
      <c r="M17" s="16"/>
      <c r="N17" s="17"/>
      <c r="O17" s="20">
        <f>L17</f>
        <v>3.93</v>
      </c>
      <c r="P17" s="16"/>
      <c r="Q17" s="25"/>
      <c r="R17" s="20">
        <f>L17*E17</f>
        <v>11.790000000000001</v>
      </c>
      <c r="S17" s="20">
        <f>O17*E17</f>
        <v>11.790000000000001</v>
      </c>
      <c r="T17" s="18">
        <f>H17*R17</f>
        <v>584.4303000000001</v>
      </c>
      <c r="U17" s="18">
        <f>S17*J17</f>
        <v>604.23750000000007</v>
      </c>
      <c r="V17" s="27">
        <f>U17/T17</f>
        <v>1.0338914666128707</v>
      </c>
      <c r="W17" s="127">
        <f>T17+T18+T19+T20+T21+T22+T23+T24</f>
        <v>6515.2284844221394</v>
      </c>
      <c r="X17" s="127">
        <f>U17+U18+U19+U20+U21+U22+U23+U24</f>
        <v>5247.5266305279993</v>
      </c>
      <c r="Y17" s="127">
        <f>X17-W17</f>
        <v>-1267.7018538941402</v>
      </c>
      <c r="Z17" s="130">
        <f>W17*1.036-W17</f>
        <v>234.54822543919727</v>
      </c>
      <c r="AA17" s="133">
        <f>Y17-Z17</f>
        <v>-1502.2500793333375</v>
      </c>
      <c r="AB17" s="136">
        <f>X17/W17*100</f>
        <v>80.54248048360536</v>
      </c>
      <c r="AC17" s="21"/>
    </row>
    <row r="18" spans="1:29" s="22" customFormat="1" ht="30" customHeight="1">
      <c r="A18" s="141"/>
      <c r="B18" s="144"/>
      <c r="C18" s="147"/>
      <c r="D18" s="150"/>
      <c r="E18" s="150"/>
      <c r="F18" s="23" t="s">
        <v>21</v>
      </c>
      <c r="G18" s="18">
        <f>G17</f>
        <v>49.57</v>
      </c>
      <c r="H18" s="24">
        <f t="shared" si="7"/>
        <v>49.57</v>
      </c>
      <c r="I18" s="18">
        <f>I17</f>
        <v>51.25</v>
      </c>
      <c r="J18" s="24">
        <f t="shared" si="8"/>
        <v>51.25</v>
      </c>
      <c r="K18" s="19">
        <f>J18/H18*100</f>
        <v>103.38914666128707</v>
      </c>
      <c r="L18" s="16">
        <v>3.4609999999999999</v>
      </c>
      <c r="M18" s="16"/>
      <c r="N18" s="17"/>
      <c r="O18" s="16">
        <f>L18</f>
        <v>3.4609999999999999</v>
      </c>
      <c r="P18" s="16"/>
      <c r="Q18" s="25"/>
      <c r="R18" s="20">
        <f>L18*E17</f>
        <v>10.382999999999999</v>
      </c>
      <c r="S18" s="20">
        <f>O18*E17</f>
        <v>10.382999999999999</v>
      </c>
      <c r="T18" s="18">
        <f>H18*R18</f>
        <v>514.68530999999996</v>
      </c>
      <c r="U18" s="18">
        <f>S18*J18</f>
        <v>532.12874999999997</v>
      </c>
      <c r="V18" s="27">
        <f t="shared" ref="V18:V21" si="9">U18/T18</f>
        <v>1.0338914666128707</v>
      </c>
      <c r="W18" s="128"/>
      <c r="X18" s="128"/>
      <c r="Y18" s="128"/>
      <c r="Z18" s="131"/>
      <c r="AA18" s="134"/>
      <c r="AB18" s="137"/>
    </row>
    <row r="19" spans="1:29" s="22" customFormat="1" ht="30" customHeight="1">
      <c r="A19" s="141"/>
      <c r="B19" s="144"/>
      <c r="C19" s="147"/>
      <c r="D19" s="150"/>
      <c r="E19" s="150"/>
      <c r="F19" s="28" t="s">
        <v>22</v>
      </c>
      <c r="G19" s="24">
        <f>G21</f>
        <v>1915.25</v>
      </c>
      <c r="H19" s="24">
        <f t="shared" si="7"/>
        <v>1915.25</v>
      </c>
      <c r="I19" s="18">
        <f>I21</f>
        <v>1980.36</v>
      </c>
      <c r="J19" s="24">
        <f t="shared" si="8"/>
        <v>1980.36</v>
      </c>
      <c r="K19" s="19">
        <f>J19/H19*100</f>
        <v>103.39955619370839</v>
      </c>
      <c r="L19" s="16">
        <v>0.1002</v>
      </c>
      <c r="M19" s="25">
        <f>L19*N19</f>
        <v>7.1703119999999995E-2</v>
      </c>
      <c r="N19" s="17">
        <v>0.71560000000000001</v>
      </c>
      <c r="O19" s="16">
        <v>0.1002</v>
      </c>
      <c r="P19" s="25">
        <f>$P$11</f>
        <v>0</v>
      </c>
      <c r="Q19" s="25">
        <f>P19/O19</f>
        <v>0</v>
      </c>
      <c r="R19" s="25">
        <f>R18*M19</f>
        <v>0.74449349495999984</v>
      </c>
      <c r="S19" s="25">
        <f>S18*P19</f>
        <v>0</v>
      </c>
      <c r="T19" s="18">
        <f>H19*R19</f>
        <v>1425.8911662221396</v>
      </c>
      <c r="U19" s="18">
        <f>S19*J19</f>
        <v>0</v>
      </c>
      <c r="V19" s="27">
        <f t="shared" si="9"/>
        <v>0</v>
      </c>
      <c r="W19" s="128"/>
      <c r="X19" s="128"/>
      <c r="Y19" s="128"/>
      <c r="Z19" s="131"/>
      <c r="AA19" s="134"/>
      <c r="AB19" s="137"/>
    </row>
    <row r="20" spans="1:29" s="22" customFormat="1" ht="18" customHeight="1">
      <c r="A20" s="141"/>
      <c r="B20" s="144"/>
      <c r="C20" s="147"/>
      <c r="D20" s="150"/>
      <c r="E20" s="150"/>
      <c r="F20" s="23" t="s">
        <v>4</v>
      </c>
      <c r="G20" s="24">
        <v>53.74</v>
      </c>
      <c r="H20" s="18">
        <f t="shared" si="7"/>
        <v>53.74</v>
      </c>
      <c r="I20" s="18">
        <v>54.94</v>
      </c>
      <c r="J20" s="18">
        <f t="shared" si="8"/>
        <v>54.94</v>
      </c>
      <c r="K20" s="19">
        <f>J20/H20*100</f>
        <v>102.23297357647934</v>
      </c>
      <c r="L20" s="16">
        <f>L17+L18</f>
        <v>7.391</v>
      </c>
      <c r="M20" s="16"/>
      <c r="N20" s="17"/>
      <c r="O20" s="16">
        <f>O17+O18</f>
        <v>7.391</v>
      </c>
      <c r="P20" s="16"/>
      <c r="Q20" s="25"/>
      <c r="R20" s="20">
        <f>L20*E17</f>
        <v>22.173000000000002</v>
      </c>
      <c r="S20" s="20">
        <f>O20*E17</f>
        <v>22.173000000000002</v>
      </c>
      <c r="T20" s="18">
        <f>H20*R20</f>
        <v>1191.5770200000002</v>
      </c>
      <c r="U20" s="18">
        <f>S20*J20</f>
        <v>1218.18462</v>
      </c>
      <c r="V20" s="27">
        <f t="shared" si="9"/>
        <v>1.0223297357647934</v>
      </c>
      <c r="W20" s="128"/>
      <c r="X20" s="128"/>
      <c r="Y20" s="128"/>
      <c r="Z20" s="131"/>
      <c r="AA20" s="134"/>
      <c r="AB20" s="137"/>
    </row>
    <row r="21" spans="1:29" s="22" customFormat="1" ht="18" customHeight="1">
      <c r="A21" s="141"/>
      <c r="B21" s="144"/>
      <c r="C21" s="147"/>
      <c r="D21" s="150"/>
      <c r="E21" s="150"/>
      <c r="F21" s="23" t="s">
        <v>5</v>
      </c>
      <c r="G21" s="24">
        <v>1915.25</v>
      </c>
      <c r="H21" s="18">
        <f t="shared" si="7"/>
        <v>1915.25</v>
      </c>
      <c r="I21" s="18">
        <v>1980.36</v>
      </c>
      <c r="J21" s="18">
        <f t="shared" si="8"/>
        <v>1980.36</v>
      </c>
      <c r="K21" s="19">
        <f t="shared" ref="K21" si="10">J21/H21*100</f>
        <v>103.39955619370839</v>
      </c>
      <c r="L21" s="16">
        <v>2.9600000000000001E-2</v>
      </c>
      <c r="M21" s="25">
        <f>L21*N21</f>
        <v>1.8781199999999998E-2</v>
      </c>
      <c r="N21" s="17">
        <v>0.63449999999999995</v>
      </c>
      <c r="O21" s="16">
        <f>L21</f>
        <v>2.9600000000000001E-2</v>
      </c>
      <c r="P21" s="25">
        <f>O21*Q21</f>
        <v>1.8781199999999998E-2</v>
      </c>
      <c r="Q21" s="25">
        <f>N21</f>
        <v>0.63449999999999995</v>
      </c>
      <c r="R21" s="25">
        <f>D17*M21</f>
        <v>1.0141847999999998</v>
      </c>
      <c r="S21" s="25">
        <f>P21*D17</f>
        <v>1.0141847999999998</v>
      </c>
      <c r="T21" s="18">
        <f>H21*R21</f>
        <v>1942.4174381999997</v>
      </c>
      <c r="U21" s="18">
        <f>S21*J21</f>
        <v>2008.4510105279994</v>
      </c>
      <c r="V21" s="27">
        <f t="shared" si="9"/>
        <v>1.0339955619370838</v>
      </c>
      <c r="W21" s="128"/>
      <c r="X21" s="128"/>
      <c r="Y21" s="128"/>
      <c r="Z21" s="131"/>
      <c r="AA21" s="134"/>
      <c r="AB21" s="137"/>
    </row>
    <row r="22" spans="1:29" s="22" customFormat="1" ht="18" customHeight="1">
      <c r="A22" s="141"/>
      <c r="B22" s="144"/>
      <c r="C22" s="147"/>
      <c r="D22" s="150"/>
      <c r="E22" s="150"/>
      <c r="F22" s="23" t="s">
        <v>7</v>
      </c>
      <c r="G22" s="24" t="s">
        <v>15</v>
      </c>
      <c r="H22" s="24" t="s">
        <v>15</v>
      </c>
      <c r="I22" s="24" t="s">
        <v>15</v>
      </c>
      <c r="J22" s="24" t="s">
        <v>15</v>
      </c>
      <c r="K22" s="24" t="s">
        <v>15</v>
      </c>
      <c r="L22" s="16"/>
      <c r="M22" s="16"/>
      <c r="N22" s="17"/>
      <c r="O22" s="16"/>
      <c r="P22" s="16"/>
      <c r="Q22" s="25"/>
      <c r="R22" s="20"/>
      <c r="S22" s="20"/>
      <c r="T22" s="18"/>
      <c r="U22" s="18"/>
      <c r="V22" s="27"/>
      <c r="W22" s="128"/>
      <c r="X22" s="128"/>
      <c r="Y22" s="128"/>
      <c r="Z22" s="131"/>
      <c r="AA22" s="134"/>
      <c r="AB22" s="137"/>
    </row>
    <row r="23" spans="1:29" s="21" customFormat="1" ht="18" customHeight="1">
      <c r="A23" s="141"/>
      <c r="B23" s="144"/>
      <c r="C23" s="147"/>
      <c r="D23" s="150"/>
      <c r="E23" s="150"/>
      <c r="F23" s="28" t="s">
        <v>6</v>
      </c>
      <c r="G23" s="18">
        <v>2.16</v>
      </c>
      <c r="H23" s="18">
        <f>G23</f>
        <v>2.16</v>
      </c>
      <c r="I23" s="18">
        <v>2.23</v>
      </c>
      <c r="J23" s="18">
        <f>I23</f>
        <v>2.23</v>
      </c>
      <c r="K23" s="19">
        <f t="shared" ref="K23:K24" si="11">J23/H23*100</f>
        <v>103.24074074074075</v>
      </c>
      <c r="L23" s="16">
        <v>78.7</v>
      </c>
      <c r="M23" s="16"/>
      <c r="N23" s="17"/>
      <c r="O23" s="16">
        <v>78.7</v>
      </c>
      <c r="P23" s="16"/>
      <c r="Q23" s="25"/>
      <c r="R23" s="18">
        <f>L23*E17</f>
        <v>236.10000000000002</v>
      </c>
      <c r="S23" s="18">
        <f>O23*E17</f>
        <v>236.10000000000002</v>
      </c>
      <c r="T23" s="18">
        <f>H23*R23</f>
        <v>509.97600000000006</v>
      </c>
      <c r="U23" s="18">
        <f>S23*J23</f>
        <v>526.50300000000004</v>
      </c>
      <c r="V23" s="27">
        <f t="shared" ref="V23:V24" si="12">U23/T23</f>
        <v>1.0324074074074074</v>
      </c>
      <c r="W23" s="128"/>
      <c r="X23" s="128"/>
      <c r="Y23" s="128"/>
      <c r="Z23" s="131"/>
      <c r="AA23" s="134"/>
      <c r="AB23" s="137"/>
    </row>
    <row r="24" spans="1:29" s="21" customFormat="1" ht="18" customHeight="1">
      <c r="A24" s="142"/>
      <c r="B24" s="145"/>
      <c r="C24" s="148"/>
      <c r="D24" s="151"/>
      <c r="E24" s="151"/>
      <c r="F24" s="28" t="s">
        <v>25</v>
      </c>
      <c r="G24" s="18">
        <v>728.95</v>
      </c>
      <c r="H24" s="18">
        <f>G24</f>
        <v>728.95</v>
      </c>
      <c r="I24" s="18">
        <v>753.73</v>
      </c>
      <c r="J24" s="18">
        <f>I24</f>
        <v>753.73</v>
      </c>
      <c r="K24" s="19">
        <f t="shared" si="11"/>
        <v>103.39941011043281</v>
      </c>
      <c r="L24" s="31">
        <f>1.9/12</f>
        <v>0.15833333333333333</v>
      </c>
      <c r="M24" s="16"/>
      <c r="N24" s="17"/>
      <c r="O24" s="31">
        <f>L24</f>
        <v>0.15833333333333333</v>
      </c>
      <c r="P24" s="16"/>
      <c r="Q24" s="25"/>
      <c r="R24" s="25">
        <f>L24*E17</f>
        <v>0.47499999999999998</v>
      </c>
      <c r="S24" s="25">
        <f>O24*E17</f>
        <v>0.47499999999999998</v>
      </c>
      <c r="T24" s="18">
        <f>R24*H24</f>
        <v>346.25125000000003</v>
      </c>
      <c r="U24" s="18">
        <f>S24*J24</f>
        <v>358.02175</v>
      </c>
      <c r="V24" s="27">
        <f t="shared" si="12"/>
        <v>1.0339941011043281</v>
      </c>
      <c r="W24" s="129"/>
      <c r="X24" s="129"/>
      <c r="Y24" s="129"/>
      <c r="Z24" s="132"/>
      <c r="AA24" s="135"/>
      <c r="AB24" s="138"/>
    </row>
    <row r="25" spans="1:29" s="22" customFormat="1" ht="30" customHeight="1">
      <c r="A25" s="140" t="s">
        <v>31</v>
      </c>
      <c r="B25" s="149" t="s">
        <v>130</v>
      </c>
      <c r="C25" s="146" t="s">
        <v>10</v>
      </c>
      <c r="D25" s="149">
        <v>54</v>
      </c>
      <c r="E25" s="149">
        <v>3</v>
      </c>
      <c r="F25" s="28" t="s">
        <v>3</v>
      </c>
      <c r="G25" s="18">
        <v>49.57</v>
      </c>
      <c r="H25" s="18">
        <f t="shared" ref="H25:H29" si="13">G25</f>
        <v>49.57</v>
      </c>
      <c r="I25" s="18">
        <v>51.25</v>
      </c>
      <c r="J25" s="18">
        <f t="shared" ref="J25:J29" si="14">I25</f>
        <v>51.25</v>
      </c>
      <c r="K25" s="19">
        <f>J25/H25*100</f>
        <v>103.38914666128707</v>
      </c>
      <c r="L25" s="20">
        <v>1.641</v>
      </c>
      <c r="M25" s="16"/>
      <c r="N25" s="17"/>
      <c r="O25" s="20">
        <v>1.641</v>
      </c>
      <c r="P25" s="16"/>
      <c r="Q25" s="25"/>
      <c r="R25" s="20">
        <f>L25*E25</f>
        <v>4.923</v>
      </c>
      <c r="S25" s="20">
        <f>O25*E25</f>
        <v>4.923</v>
      </c>
      <c r="T25" s="18">
        <f>H25*R25</f>
        <v>244.03310999999999</v>
      </c>
      <c r="U25" s="18">
        <f t="shared" ref="U25:U29" si="15">S25*J25</f>
        <v>252.30375000000001</v>
      </c>
      <c r="V25" s="27">
        <f>U25/T25</f>
        <v>1.0338914666128707</v>
      </c>
      <c r="W25" s="127">
        <f>T25+T26+T27+T28+T29+T30+T31+T32</f>
        <v>3317.4378394749992</v>
      </c>
      <c r="X25" s="127">
        <f>U25+U26+U27+U28+U29+U30+U31+U32</f>
        <v>3429.3801738039997</v>
      </c>
      <c r="Y25" s="127">
        <f>X25-W25</f>
        <v>111.94233432900046</v>
      </c>
      <c r="Z25" s="130">
        <f>W25*1.036-W25</f>
        <v>119.42776222110024</v>
      </c>
      <c r="AA25" s="133">
        <f>Y25-Z25</f>
        <v>-7.4854278920997785</v>
      </c>
      <c r="AB25" s="136">
        <f>X25/W25*100</f>
        <v>103.37436117105108</v>
      </c>
      <c r="AC25" s="21"/>
    </row>
    <row r="26" spans="1:29" s="22" customFormat="1" ht="30" customHeight="1">
      <c r="A26" s="141"/>
      <c r="B26" s="150"/>
      <c r="C26" s="147"/>
      <c r="D26" s="150"/>
      <c r="E26" s="150"/>
      <c r="F26" s="23" t="s">
        <v>21</v>
      </c>
      <c r="G26" s="18"/>
      <c r="H26" s="24"/>
      <c r="I26" s="18"/>
      <c r="J26" s="24"/>
      <c r="K26" s="19"/>
      <c r="L26" s="16"/>
      <c r="M26" s="16"/>
      <c r="N26" s="17"/>
      <c r="O26" s="16"/>
      <c r="P26" s="16"/>
      <c r="Q26" s="25"/>
      <c r="R26" s="20"/>
      <c r="S26" s="20"/>
      <c r="T26" s="18"/>
      <c r="U26" s="18"/>
      <c r="V26" s="27"/>
      <c r="W26" s="128"/>
      <c r="X26" s="128"/>
      <c r="Y26" s="128"/>
      <c r="Z26" s="131"/>
      <c r="AA26" s="134"/>
      <c r="AB26" s="137"/>
    </row>
    <row r="27" spans="1:29" s="22" customFormat="1" ht="30" customHeight="1">
      <c r="A27" s="141"/>
      <c r="B27" s="150"/>
      <c r="C27" s="147"/>
      <c r="D27" s="150"/>
      <c r="E27" s="150"/>
      <c r="F27" s="28" t="s">
        <v>22</v>
      </c>
      <c r="G27" s="24"/>
      <c r="H27" s="24"/>
      <c r="I27" s="18"/>
      <c r="J27" s="24"/>
      <c r="K27" s="19"/>
      <c r="L27" s="16"/>
      <c r="M27" s="25"/>
      <c r="N27" s="17"/>
      <c r="O27" s="16"/>
      <c r="P27" s="25"/>
      <c r="Q27" s="25"/>
      <c r="R27" s="25"/>
      <c r="S27" s="25"/>
      <c r="T27" s="18"/>
      <c r="U27" s="18"/>
      <c r="V27" s="27"/>
      <c r="W27" s="128"/>
      <c r="X27" s="128"/>
      <c r="Y27" s="128"/>
      <c r="Z27" s="131"/>
      <c r="AA27" s="134"/>
      <c r="AB27" s="137"/>
    </row>
    <row r="28" spans="1:29" s="22" customFormat="1" ht="18" customHeight="1">
      <c r="A28" s="141"/>
      <c r="B28" s="150"/>
      <c r="C28" s="147"/>
      <c r="D28" s="150"/>
      <c r="E28" s="150"/>
      <c r="F28" s="23" t="s">
        <v>4</v>
      </c>
      <c r="G28" s="24"/>
      <c r="H28" s="18"/>
      <c r="I28" s="18"/>
      <c r="J28" s="18"/>
      <c r="K28" s="19"/>
      <c r="L28" s="16"/>
      <c r="M28" s="16"/>
      <c r="N28" s="17"/>
      <c r="O28" s="16"/>
      <c r="P28" s="16"/>
      <c r="Q28" s="25"/>
      <c r="R28" s="20"/>
      <c r="S28" s="20"/>
      <c r="T28" s="18"/>
      <c r="U28" s="18"/>
      <c r="V28" s="27"/>
      <c r="W28" s="128"/>
      <c r="X28" s="128"/>
      <c r="Y28" s="128"/>
      <c r="Z28" s="131"/>
      <c r="AA28" s="134"/>
      <c r="AB28" s="137"/>
    </row>
    <row r="29" spans="1:29" s="22" customFormat="1" ht="18" customHeight="1">
      <c r="A29" s="141"/>
      <c r="B29" s="150"/>
      <c r="C29" s="147"/>
      <c r="D29" s="150"/>
      <c r="E29" s="150"/>
      <c r="F29" s="23" t="s">
        <v>5</v>
      </c>
      <c r="G29" s="24">
        <v>1915.25</v>
      </c>
      <c r="H29" s="18">
        <f t="shared" si="13"/>
        <v>1915.25</v>
      </c>
      <c r="I29" s="18">
        <v>1980.36</v>
      </c>
      <c r="J29" s="18">
        <f t="shared" si="14"/>
        <v>1980.36</v>
      </c>
      <c r="K29" s="19">
        <f t="shared" ref="K29" si="16">J29/H29*100</f>
        <v>103.39955619370839</v>
      </c>
      <c r="L29" s="16">
        <v>5.9499999999999997E-2</v>
      </c>
      <c r="M29" s="25">
        <f>L29*N29</f>
        <v>2.1437849999999998E-2</v>
      </c>
      <c r="N29" s="17">
        <v>0.36030000000000001</v>
      </c>
      <c r="O29" s="16">
        <v>5.9499999999999997E-2</v>
      </c>
      <c r="P29" s="25">
        <f>O29*Q29</f>
        <v>2.1437849999999998E-2</v>
      </c>
      <c r="Q29" s="25">
        <v>0.36030000000000001</v>
      </c>
      <c r="R29" s="25">
        <f>D25*M29</f>
        <v>1.1576438999999998</v>
      </c>
      <c r="S29" s="25">
        <f>P29*D25</f>
        <v>1.1576438999999998</v>
      </c>
      <c r="T29" s="18">
        <f>H29*R29</f>
        <v>2217.1774794749995</v>
      </c>
      <c r="U29" s="18">
        <f t="shared" si="15"/>
        <v>2292.5516738039996</v>
      </c>
      <c r="V29" s="27">
        <f t="shared" ref="V29" si="17">U29/T29</f>
        <v>1.033995561937084</v>
      </c>
      <c r="W29" s="128"/>
      <c r="X29" s="128"/>
      <c r="Y29" s="128"/>
      <c r="Z29" s="131"/>
      <c r="AA29" s="134"/>
      <c r="AB29" s="137"/>
    </row>
    <row r="30" spans="1:29" s="22" customFormat="1" ht="18" customHeight="1">
      <c r="A30" s="141"/>
      <c r="B30" s="150"/>
      <c r="C30" s="147"/>
      <c r="D30" s="150"/>
      <c r="E30" s="150"/>
      <c r="F30" s="23" t="s">
        <v>7</v>
      </c>
      <c r="G30" s="24" t="s">
        <v>15</v>
      </c>
      <c r="H30" s="24" t="s">
        <v>15</v>
      </c>
      <c r="I30" s="24" t="s">
        <v>15</v>
      </c>
      <c r="J30" s="24" t="s">
        <v>15</v>
      </c>
      <c r="K30" s="24" t="s">
        <v>15</v>
      </c>
      <c r="L30" s="16"/>
      <c r="M30" s="16"/>
      <c r="N30" s="17"/>
      <c r="O30" s="16"/>
      <c r="P30" s="16"/>
      <c r="Q30" s="25"/>
      <c r="R30" s="20"/>
      <c r="S30" s="20"/>
      <c r="T30" s="18"/>
      <c r="U30" s="18"/>
      <c r="V30" s="27"/>
      <c r="W30" s="128"/>
      <c r="X30" s="128"/>
      <c r="Y30" s="128"/>
      <c r="Z30" s="131"/>
      <c r="AA30" s="134"/>
      <c r="AB30" s="137"/>
    </row>
    <row r="31" spans="1:29" s="21" customFormat="1" ht="18" customHeight="1">
      <c r="A31" s="141"/>
      <c r="B31" s="150"/>
      <c r="C31" s="147"/>
      <c r="D31" s="150"/>
      <c r="E31" s="150"/>
      <c r="F31" s="28" t="s">
        <v>6</v>
      </c>
      <c r="G31" s="18">
        <v>2.16</v>
      </c>
      <c r="H31" s="18">
        <f>G31</f>
        <v>2.16</v>
      </c>
      <c r="I31" s="18">
        <v>2.23</v>
      </c>
      <c r="J31" s="18">
        <f>I31</f>
        <v>2.23</v>
      </c>
      <c r="K31" s="19">
        <f t="shared" ref="K31:K32" si="18">J31/H31*100</f>
        <v>103.24074074074075</v>
      </c>
      <c r="L31" s="16">
        <v>78.7</v>
      </c>
      <c r="M31" s="16"/>
      <c r="N31" s="17"/>
      <c r="O31" s="16">
        <v>78.7</v>
      </c>
      <c r="P31" s="16"/>
      <c r="Q31" s="25"/>
      <c r="R31" s="18">
        <f>L31*E25</f>
        <v>236.10000000000002</v>
      </c>
      <c r="S31" s="18">
        <f>O31*E25</f>
        <v>236.10000000000002</v>
      </c>
      <c r="T31" s="18">
        <f>H31*R31</f>
        <v>509.97600000000006</v>
      </c>
      <c r="U31" s="18">
        <f t="shared" ref="U31:U33" si="19">S31*J31</f>
        <v>526.50300000000004</v>
      </c>
      <c r="V31" s="27">
        <f t="shared" ref="V31:V32" si="20">U31/T31</f>
        <v>1.0324074074074074</v>
      </c>
      <c r="W31" s="128"/>
      <c r="X31" s="128"/>
      <c r="Y31" s="128"/>
      <c r="Z31" s="131"/>
      <c r="AA31" s="134"/>
      <c r="AB31" s="137"/>
    </row>
    <row r="32" spans="1:29" s="21" customFormat="1" ht="18" customHeight="1">
      <c r="A32" s="142"/>
      <c r="B32" s="151"/>
      <c r="C32" s="148"/>
      <c r="D32" s="151"/>
      <c r="E32" s="151"/>
      <c r="F32" s="28" t="s">
        <v>25</v>
      </c>
      <c r="G32" s="18">
        <v>728.95</v>
      </c>
      <c r="H32" s="18">
        <f>G32</f>
        <v>728.95</v>
      </c>
      <c r="I32" s="18">
        <v>753.73</v>
      </c>
      <c r="J32" s="18">
        <f>I32</f>
        <v>753.73</v>
      </c>
      <c r="K32" s="19">
        <f t="shared" si="18"/>
        <v>103.39941011043281</v>
      </c>
      <c r="L32" s="31">
        <f>1.9/12</f>
        <v>0.15833333333333333</v>
      </c>
      <c r="M32" s="16"/>
      <c r="N32" s="17"/>
      <c r="O32" s="25">
        <f>L32</f>
        <v>0.15833333333333333</v>
      </c>
      <c r="P32" s="16"/>
      <c r="Q32" s="25"/>
      <c r="R32" s="25">
        <f>L32*E25</f>
        <v>0.47499999999999998</v>
      </c>
      <c r="S32" s="25">
        <f>O32*E25</f>
        <v>0.47499999999999998</v>
      </c>
      <c r="T32" s="18">
        <f>R32*H32</f>
        <v>346.25125000000003</v>
      </c>
      <c r="U32" s="18">
        <f t="shared" si="19"/>
        <v>358.02175</v>
      </c>
      <c r="V32" s="27">
        <f t="shared" si="20"/>
        <v>1.0339941011043281</v>
      </c>
      <c r="W32" s="129"/>
      <c r="X32" s="129"/>
      <c r="Y32" s="129"/>
      <c r="Z32" s="132"/>
      <c r="AA32" s="135"/>
      <c r="AB32" s="138"/>
    </row>
    <row r="33" spans="1:29" s="22" customFormat="1" ht="30" customHeight="1">
      <c r="A33" s="140" t="s">
        <v>94</v>
      </c>
      <c r="B33" s="149" t="s">
        <v>139</v>
      </c>
      <c r="C33" s="146" t="s">
        <v>10</v>
      </c>
      <c r="D33" s="149">
        <v>54</v>
      </c>
      <c r="E33" s="149">
        <v>3</v>
      </c>
      <c r="F33" s="28" t="s">
        <v>3</v>
      </c>
      <c r="G33" s="18">
        <v>49.57</v>
      </c>
      <c r="H33" s="18">
        <f t="shared" ref="H33" si="21">G33</f>
        <v>49.57</v>
      </c>
      <c r="I33" s="18">
        <v>51.25</v>
      </c>
      <c r="J33" s="18">
        <f t="shared" ref="J33" si="22">I33</f>
        <v>51.25</v>
      </c>
      <c r="K33" s="19">
        <f>J33/H33*100</f>
        <v>103.38914666128707</v>
      </c>
      <c r="L33" s="20">
        <v>2.3969999999999998</v>
      </c>
      <c r="M33" s="16"/>
      <c r="N33" s="17"/>
      <c r="O33" s="20">
        <v>2.3969999999999998</v>
      </c>
      <c r="P33" s="16"/>
      <c r="Q33" s="25"/>
      <c r="R33" s="20">
        <f>L33*E33</f>
        <v>7.1909999999999989</v>
      </c>
      <c r="S33" s="20">
        <f>O33*E33</f>
        <v>7.1909999999999989</v>
      </c>
      <c r="T33" s="18">
        <f>H33*R33</f>
        <v>356.45786999999996</v>
      </c>
      <c r="U33" s="18">
        <f t="shared" si="19"/>
        <v>368.53874999999994</v>
      </c>
      <c r="V33" s="27">
        <f>U33/T33</f>
        <v>1.0338914666128707</v>
      </c>
      <c r="W33" s="127">
        <f>T33+T34+T35+T36+T37+T38+T39+T40</f>
        <v>4179.1145090049995</v>
      </c>
      <c r="X33" s="127">
        <f>U33+U34+U35+U36+U37+U38+U39+U40</f>
        <v>4375.0927600000005</v>
      </c>
      <c r="Y33" s="127">
        <f>X33-W33</f>
        <v>195.97825099500096</v>
      </c>
      <c r="Z33" s="130">
        <f>W33*1.036-W33</f>
        <v>150.44812232418008</v>
      </c>
      <c r="AA33" s="133">
        <f>Y33-Z33</f>
        <v>45.530128670820886</v>
      </c>
      <c r="AB33" s="136">
        <f>X33/W33*100</f>
        <v>104.68946832092574</v>
      </c>
      <c r="AC33" s="21"/>
    </row>
    <row r="34" spans="1:29" s="22" customFormat="1" ht="30" customHeight="1">
      <c r="A34" s="141"/>
      <c r="B34" s="150"/>
      <c r="C34" s="147"/>
      <c r="D34" s="150"/>
      <c r="E34" s="150"/>
      <c r="F34" s="23" t="s">
        <v>21</v>
      </c>
      <c r="G34" s="18"/>
      <c r="H34" s="24"/>
      <c r="I34" s="18"/>
      <c r="J34" s="24"/>
      <c r="K34" s="19"/>
      <c r="L34" s="16"/>
      <c r="M34" s="16"/>
      <c r="N34" s="17"/>
      <c r="O34" s="16"/>
      <c r="P34" s="16"/>
      <c r="Q34" s="25"/>
      <c r="R34" s="20"/>
      <c r="S34" s="20"/>
      <c r="T34" s="18"/>
      <c r="U34" s="18"/>
      <c r="V34" s="27"/>
      <c r="W34" s="128"/>
      <c r="X34" s="128"/>
      <c r="Y34" s="128"/>
      <c r="Z34" s="131"/>
      <c r="AA34" s="134"/>
      <c r="AB34" s="137"/>
    </row>
    <row r="35" spans="1:29" s="22" customFormat="1" ht="30" customHeight="1">
      <c r="A35" s="141"/>
      <c r="B35" s="150"/>
      <c r="C35" s="147"/>
      <c r="D35" s="150"/>
      <c r="E35" s="150"/>
      <c r="F35" s="28" t="s">
        <v>22</v>
      </c>
      <c r="G35" s="24"/>
      <c r="H35" s="24"/>
      <c r="I35" s="18"/>
      <c r="J35" s="24"/>
      <c r="K35" s="19"/>
      <c r="L35" s="16"/>
      <c r="M35" s="25"/>
      <c r="N35" s="17"/>
      <c r="O35" s="16"/>
      <c r="P35" s="25"/>
      <c r="Q35" s="25"/>
      <c r="R35" s="25"/>
      <c r="S35" s="25"/>
      <c r="T35" s="18"/>
      <c r="U35" s="18"/>
      <c r="V35" s="27"/>
      <c r="W35" s="128"/>
      <c r="X35" s="128"/>
      <c r="Y35" s="128"/>
      <c r="Z35" s="131"/>
      <c r="AA35" s="134"/>
      <c r="AB35" s="137"/>
    </row>
    <row r="36" spans="1:29" s="22" customFormat="1" ht="18" customHeight="1">
      <c r="A36" s="141"/>
      <c r="B36" s="150"/>
      <c r="C36" s="147"/>
      <c r="D36" s="150"/>
      <c r="E36" s="150"/>
      <c r="F36" s="23" t="s">
        <v>4</v>
      </c>
      <c r="G36" s="24">
        <v>53.74</v>
      </c>
      <c r="H36" s="18">
        <f t="shared" ref="H36:H37" si="23">G36</f>
        <v>53.74</v>
      </c>
      <c r="I36" s="18">
        <v>54.94</v>
      </c>
      <c r="J36" s="18">
        <f t="shared" ref="J36:J37" si="24">I36</f>
        <v>54.94</v>
      </c>
      <c r="K36" s="19">
        <f>J36/H36*100</f>
        <v>102.23297357647934</v>
      </c>
      <c r="L36" s="16">
        <f>L33+L34</f>
        <v>2.3969999999999998</v>
      </c>
      <c r="M36" s="16"/>
      <c r="N36" s="17"/>
      <c r="O36" s="16">
        <f>O33+O34</f>
        <v>2.3969999999999998</v>
      </c>
      <c r="P36" s="16"/>
      <c r="Q36" s="25"/>
      <c r="R36" s="20">
        <f>L36*E33</f>
        <v>7.1909999999999989</v>
      </c>
      <c r="S36" s="20">
        <f>O36*E33</f>
        <v>7.1909999999999989</v>
      </c>
      <c r="T36" s="18">
        <f>H36*R36</f>
        <v>386.44433999999995</v>
      </c>
      <c r="U36" s="18">
        <f t="shared" ref="U36:U37" si="25">S36*J36</f>
        <v>395.07353999999992</v>
      </c>
      <c r="V36" s="27">
        <f t="shared" ref="V36:V37" si="26">U36/T36</f>
        <v>1.0223297357647934</v>
      </c>
      <c r="W36" s="128"/>
      <c r="X36" s="128"/>
      <c r="Y36" s="128"/>
      <c r="Z36" s="131"/>
      <c r="AA36" s="134"/>
      <c r="AB36" s="137"/>
    </row>
    <row r="37" spans="1:29" s="22" customFormat="1" ht="18" customHeight="1">
      <c r="A37" s="141"/>
      <c r="B37" s="150"/>
      <c r="C37" s="147"/>
      <c r="D37" s="150"/>
      <c r="E37" s="150"/>
      <c r="F37" s="23" t="s">
        <v>5</v>
      </c>
      <c r="G37" s="24">
        <v>1915.25</v>
      </c>
      <c r="H37" s="18">
        <f t="shared" si="23"/>
        <v>1915.25</v>
      </c>
      <c r="I37" s="18">
        <v>1980.36</v>
      </c>
      <c r="J37" s="18">
        <f t="shared" si="24"/>
        <v>1980.36</v>
      </c>
      <c r="K37" s="19">
        <f t="shared" ref="K37" si="27">J37/H37*100</f>
        <v>103.39955619370839</v>
      </c>
      <c r="L37" s="16">
        <v>5.5300000000000002E-2</v>
      </c>
      <c r="M37" s="25">
        <f>L37*N37</f>
        <v>2.4945830000000002E-2</v>
      </c>
      <c r="N37" s="17">
        <v>0.4511</v>
      </c>
      <c r="O37" s="16">
        <v>5.5300000000000002E-2</v>
      </c>
      <c r="P37" s="25">
        <v>2.5499999999999998E-2</v>
      </c>
      <c r="Q37" s="25">
        <f>P37/O37</f>
        <v>0.46112115732368891</v>
      </c>
      <c r="R37" s="25">
        <f>D33*M37</f>
        <v>1.34707482</v>
      </c>
      <c r="S37" s="25">
        <f>P37*D33</f>
        <v>1.377</v>
      </c>
      <c r="T37" s="18">
        <f>H37*R37</f>
        <v>2579.9850490049998</v>
      </c>
      <c r="U37" s="18">
        <f t="shared" si="25"/>
        <v>2726.9557199999999</v>
      </c>
      <c r="V37" s="27">
        <f t="shared" si="26"/>
        <v>1.0569657064686018</v>
      </c>
      <c r="W37" s="128"/>
      <c r="X37" s="128"/>
      <c r="Y37" s="128"/>
      <c r="Z37" s="131"/>
      <c r="AA37" s="134"/>
      <c r="AB37" s="137"/>
    </row>
    <row r="38" spans="1:29" s="22" customFormat="1" ht="18" customHeight="1">
      <c r="A38" s="141"/>
      <c r="B38" s="150"/>
      <c r="C38" s="147"/>
      <c r="D38" s="150"/>
      <c r="E38" s="150"/>
      <c r="F38" s="23" t="s">
        <v>7</v>
      </c>
      <c r="G38" s="24" t="s">
        <v>15</v>
      </c>
      <c r="H38" s="24" t="s">
        <v>15</v>
      </c>
      <c r="I38" s="24" t="s">
        <v>15</v>
      </c>
      <c r="J38" s="24" t="s">
        <v>15</v>
      </c>
      <c r="K38" s="24" t="s">
        <v>15</v>
      </c>
      <c r="L38" s="16"/>
      <c r="M38" s="16"/>
      <c r="N38" s="17"/>
      <c r="O38" s="16"/>
      <c r="P38" s="16"/>
      <c r="Q38" s="25"/>
      <c r="R38" s="20"/>
      <c r="S38" s="20"/>
      <c r="T38" s="18"/>
      <c r="U38" s="18"/>
      <c r="V38" s="27"/>
      <c r="W38" s="128"/>
      <c r="X38" s="128"/>
      <c r="Y38" s="128"/>
      <c r="Z38" s="131"/>
      <c r="AA38" s="134"/>
      <c r="AB38" s="137"/>
    </row>
    <row r="39" spans="1:29" s="21" customFormat="1" ht="18" customHeight="1">
      <c r="A39" s="141"/>
      <c r="B39" s="150"/>
      <c r="C39" s="147"/>
      <c r="D39" s="150"/>
      <c r="E39" s="150"/>
      <c r="F39" s="28" t="s">
        <v>6</v>
      </c>
      <c r="G39" s="18">
        <v>2.16</v>
      </c>
      <c r="H39" s="18">
        <f>G39</f>
        <v>2.16</v>
      </c>
      <c r="I39" s="18">
        <v>2.23</v>
      </c>
      <c r="J39" s="18">
        <f>I39</f>
        <v>2.23</v>
      </c>
      <c r="K39" s="19">
        <f t="shared" ref="K39:K40" si="28">J39/H39*100</f>
        <v>103.24074074074075</v>
      </c>
      <c r="L39" s="16">
        <v>78.7</v>
      </c>
      <c r="M39" s="16"/>
      <c r="N39" s="17"/>
      <c r="O39" s="16">
        <v>78.7</v>
      </c>
      <c r="P39" s="16"/>
      <c r="Q39" s="25"/>
      <c r="R39" s="18">
        <f>L39*E33</f>
        <v>236.10000000000002</v>
      </c>
      <c r="S39" s="18">
        <f>O39*E33</f>
        <v>236.10000000000002</v>
      </c>
      <c r="T39" s="18">
        <f>H39*R39</f>
        <v>509.97600000000006</v>
      </c>
      <c r="U39" s="18">
        <f t="shared" ref="U39:U41" si="29">S39*J39</f>
        <v>526.50300000000004</v>
      </c>
      <c r="V39" s="27">
        <f t="shared" ref="V39:V40" si="30">U39/T39</f>
        <v>1.0324074074074074</v>
      </c>
      <c r="W39" s="128"/>
      <c r="X39" s="128"/>
      <c r="Y39" s="128"/>
      <c r="Z39" s="131"/>
      <c r="AA39" s="134"/>
      <c r="AB39" s="137"/>
    </row>
    <row r="40" spans="1:29" s="21" customFormat="1" ht="18" customHeight="1">
      <c r="A40" s="142"/>
      <c r="B40" s="151"/>
      <c r="C40" s="148"/>
      <c r="D40" s="151"/>
      <c r="E40" s="151"/>
      <c r="F40" s="28" t="s">
        <v>25</v>
      </c>
      <c r="G40" s="18">
        <v>728.95</v>
      </c>
      <c r="H40" s="18">
        <f>G40</f>
        <v>728.95</v>
      </c>
      <c r="I40" s="18">
        <v>753.73</v>
      </c>
      <c r="J40" s="18">
        <f>I40</f>
        <v>753.73</v>
      </c>
      <c r="K40" s="19">
        <f t="shared" si="28"/>
        <v>103.39941011043281</v>
      </c>
      <c r="L40" s="31">
        <f>1.9/12</f>
        <v>0.15833333333333333</v>
      </c>
      <c r="M40" s="16"/>
      <c r="N40" s="17"/>
      <c r="O40" s="25">
        <f>L40</f>
        <v>0.15833333333333333</v>
      </c>
      <c r="P40" s="16"/>
      <c r="Q40" s="25"/>
      <c r="R40" s="25">
        <f>L40*E33</f>
        <v>0.47499999999999998</v>
      </c>
      <c r="S40" s="25">
        <f>O40*E33</f>
        <v>0.47499999999999998</v>
      </c>
      <c r="T40" s="18">
        <f>R40*H40</f>
        <v>346.25125000000003</v>
      </c>
      <c r="U40" s="18">
        <f t="shared" si="29"/>
        <v>358.02175</v>
      </c>
      <c r="V40" s="27">
        <f t="shared" si="30"/>
        <v>1.0339941011043281</v>
      </c>
      <c r="W40" s="129"/>
      <c r="X40" s="129"/>
      <c r="Y40" s="129"/>
      <c r="Z40" s="132"/>
      <c r="AA40" s="135"/>
      <c r="AB40" s="138"/>
    </row>
    <row r="41" spans="1:29" s="22" customFormat="1" ht="30" customHeight="1">
      <c r="A41" s="140" t="s">
        <v>137</v>
      </c>
      <c r="B41" s="149" t="s">
        <v>138</v>
      </c>
      <c r="C41" s="146" t="s">
        <v>10</v>
      </c>
      <c r="D41" s="149">
        <v>54</v>
      </c>
      <c r="E41" s="149">
        <v>3</v>
      </c>
      <c r="F41" s="28" t="s">
        <v>3</v>
      </c>
      <c r="G41" s="18">
        <v>49.57</v>
      </c>
      <c r="H41" s="18">
        <f t="shared" ref="H41" si="31">G41</f>
        <v>49.57</v>
      </c>
      <c r="I41" s="18">
        <v>51.25</v>
      </c>
      <c r="J41" s="18">
        <f t="shared" ref="J41" si="32">I41</f>
        <v>51.25</v>
      </c>
      <c r="K41" s="19">
        <f>J41/H41*100</f>
        <v>103.38914666128707</v>
      </c>
      <c r="L41" s="20">
        <v>6.7889999999999997</v>
      </c>
      <c r="M41" s="16"/>
      <c r="N41" s="17"/>
      <c r="O41" s="20">
        <f>L41</f>
        <v>6.7889999999999997</v>
      </c>
      <c r="P41" s="16"/>
      <c r="Q41" s="25"/>
      <c r="R41" s="20">
        <f>L41*E41</f>
        <v>20.366999999999997</v>
      </c>
      <c r="S41" s="20">
        <f>O41*E41</f>
        <v>20.366999999999997</v>
      </c>
      <c r="T41" s="18">
        <f>H41*R41</f>
        <v>1009.5921899999998</v>
      </c>
      <c r="U41" s="18">
        <f t="shared" si="29"/>
        <v>1043.8087499999999</v>
      </c>
      <c r="V41" s="27">
        <f>U41/T41</f>
        <v>1.0338914666128707</v>
      </c>
      <c r="W41" s="127">
        <f>T41+T42+T43+T44+T45+T46+T47+T48</f>
        <v>5774.6154699999997</v>
      </c>
      <c r="X41" s="127">
        <f>U41+U42+U43+U44+U45+U46+U47+U48</f>
        <v>5956.5017679999992</v>
      </c>
      <c r="Y41" s="127">
        <f>X41-W41</f>
        <v>181.88629799999944</v>
      </c>
      <c r="Z41" s="130">
        <f>W41*1.036-W41</f>
        <v>207.88615691999985</v>
      </c>
      <c r="AA41" s="133">
        <f>Y41-Z41</f>
        <v>-25.999858920000406</v>
      </c>
      <c r="AB41" s="136">
        <f>X41/W41*100</f>
        <v>103.14975601310469</v>
      </c>
      <c r="AC41" s="21"/>
    </row>
    <row r="42" spans="1:29" s="22" customFormat="1" ht="30" customHeight="1">
      <c r="A42" s="141"/>
      <c r="B42" s="150"/>
      <c r="C42" s="147"/>
      <c r="D42" s="150"/>
      <c r="E42" s="150"/>
      <c r="F42" s="23" t="s">
        <v>21</v>
      </c>
      <c r="G42" s="18"/>
      <c r="H42" s="24"/>
      <c r="I42" s="18"/>
      <c r="J42" s="24"/>
      <c r="K42" s="19"/>
      <c r="L42" s="16"/>
      <c r="M42" s="16"/>
      <c r="N42" s="17"/>
      <c r="O42" s="16"/>
      <c r="P42" s="16"/>
      <c r="Q42" s="25"/>
      <c r="R42" s="20"/>
      <c r="S42" s="20"/>
      <c r="T42" s="18"/>
      <c r="U42" s="18"/>
      <c r="V42" s="27"/>
      <c r="W42" s="128"/>
      <c r="X42" s="128"/>
      <c r="Y42" s="128"/>
      <c r="Z42" s="131"/>
      <c r="AA42" s="134"/>
      <c r="AB42" s="137"/>
    </row>
    <row r="43" spans="1:29" s="22" customFormat="1" ht="30" customHeight="1">
      <c r="A43" s="141"/>
      <c r="B43" s="150"/>
      <c r="C43" s="147"/>
      <c r="D43" s="150"/>
      <c r="E43" s="150"/>
      <c r="F43" s="28" t="s">
        <v>22</v>
      </c>
      <c r="G43" s="24"/>
      <c r="H43" s="24"/>
      <c r="I43" s="18"/>
      <c r="J43" s="24"/>
      <c r="K43" s="19"/>
      <c r="L43" s="16"/>
      <c r="M43" s="25"/>
      <c r="N43" s="17"/>
      <c r="O43" s="16"/>
      <c r="P43" s="25"/>
      <c r="Q43" s="25"/>
      <c r="R43" s="25"/>
      <c r="S43" s="25"/>
      <c r="T43" s="18"/>
      <c r="U43" s="18"/>
      <c r="V43" s="27"/>
      <c r="W43" s="128"/>
      <c r="X43" s="128"/>
      <c r="Y43" s="128"/>
      <c r="Z43" s="131"/>
      <c r="AA43" s="134"/>
      <c r="AB43" s="137"/>
    </row>
    <row r="44" spans="1:29" s="22" customFormat="1" ht="18" customHeight="1">
      <c r="A44" s="141"/>
      <c r="B44" s="150"/>
      <c r="C44" s="147"/>
      <c r="D44" s="150"/>
      <c r="E44" s="150"/>
      <c r="F44" s="23" t="s">
        <v>4</v>
      </c>
      <c r="G44" s="24">
        <v>53.74</v>
      </c>
      <c r="H44" s="18">
        <f t="shared" ref="H44:H45" si="33">G44</f>
        <v>53.74</v>
      </c>
      <c r="I44" s="18">
        <v>54.94</v>
      </c>
      <c r="J44" s="18">
        <f t="shared" ref="J44:J45" si="34">I44</f>
        <v>54.94</v>
      </c>
      <c r="K44" s="19">
        <f>J44/H44*100</f>
        <v>102.23297357647934</v>
      </c>
      <c r="L44" s="16">
        <f>L41+L42</f>
        <v>6.7889999999999997</v>
      </c>
      <c r="M44" s="16"/>
      <c r="N44" s="17"/>
      <c r="O44" s="16">
        <f>O41+O42</f>
        <v>6.7889999999999997</v>
      </c>
      <c r="P44" s="16"/>
      <c r="Q44" s="25"/>
      <c r="R44" s="20">
        <f>L44*E41</f>
        <v>20.366999999999997</v>
      </c>
      <c r="S44" s="20">
        <f>O44*E41</f>
        <v>20.366999999999997</v>
      </c>
      <c r="T44" s="18">
        <f>H44*R44</f>
        <v>1094.5225799999998</v>
      </c>
      <c r="U44" s="18">
        <f t="shared" ref="U44:U45" si="35">S44*J44</f>
        <v>1118.9629799999998</v>
      </c>
      <c r="V44" s="27">
        <f t="shared" ref="V44:V45" si="36">U44/T44</f>
        <v>1.0223297357647934</v>
      </c>
      <c r="W44" s="128"/>
      <c r="X44" s="128"/>
      <c r="Y44" s="128"/>
      <c r="Z44" s="131"/>
      <c r="AA44" s="134"/>
      <c r="AB44" s="137"/>
    </row>
    <row r="45" spans="1:29" s="22" customFormat="1" ht="18" customHeight="1">
      <c r="A45" s="141"/>
      <c r="B45" s="150"/>
      <c r="C45" s="147"/>
      <c r="D45" s="150"/>
      <c r="E45" s="150"/>
      <c r="F45" s="23" t="s">
        <v>5</v>
      </c>
      <c r="G45" s="24">
        <v>1915.25</v>
      </c>
      <c r="H45" s="18">
        <f t="shared" si="33"/>
        <v>1915.25</v>
      </c>
      <c r="I45" s="18">
        <v>1980.36</v>
      </c>
      <c r="J45" s="18">
        <f t="shared" si="34"/>
        <v>1980.36</v>
      </c>
      <c r="K45" s="19">
        <f t="shared" ref="K45" si="37">J45/H45*100</f>
        <v>103.39955619370839</v>
      </c>
      <c r="L45" s="16">
        <v>2.2700000000000001E-2</v>
      </c>
      <c r="M45" s="25">
        <f>L45</f>
        <v>2.2700000000000001E-2</v>
      </c>
      <c r="N45" s="17"/>
      <c r="O45" s="16">
        <v>2.2700000000000001E-2</v>
      </c>
      <c r="P45" s="25">
        <f>O45</f>
        <v>2.2700000000000001E-2</v>
      </c>
      <c r="Q45" s="25"/>
      <c r="R45" s="25">
        <f>D41*M45</f>
        <v>1.2258</v>
      </c>
      <c r="S45" s="25">
        <f>P45*D41</f>
        <v>1.2258</v>
      </c>
      <c r="T45" s="18">
        <f>H45*R45</f>
        <v>2347.7134500000002</v>
      </c>
      <c r="U45" s="18">
        <f t="shared" si="35"/>
        <v>2427.5252879999998</v>
      </c>
      <c r="V45" s="27">
        <f t="shared" si="36"/>
        <v>1.0339955619370838</v>
      </c>
      <c r="W45" s="128"/>
      <c r="X45" s="128"/>
      <c r="Y45" s="128"/>
      <c r="Z45" s="131"/>
      <c r="AA45" s="134"/>
      <c r="AB45" s="137"/>
    </row>
    <row r="46" spans="1:29" s="22" customFormat="1" ht="18" customHeight="1">
      <c r="A46" s="141"/>
      <c r="B46" s="150"/>
      <c r="C46" s="147"/>
      <c r="D46" s="150"/>
      <c r="E46" s="150"/>
      <c r="F46" s="23" t="s">
        <v>7</v>
      </c>
      <c r="G46" s="24" t="s">
        <v>15</v>
      </c>
      <c r="H46" s="24" t="s">
        <v>15</v>
      </c>
      <c r="I46" s="24" t="s">
        <v>15</v>
      </c>
      <c r="J46" s="24" t="s">
        <v>15</v>
      </c>
      <c r="K46" s="24" t="s">
        <v>15</v>
      </c>
      <c r="L46" s="16"/>
      <c r="M46" s="16"/>
      <c r="N46" s="17"/>
      <c r="O46" s="16"/>
      <c r="P46" s="16"/>
      <c r="Q46" s="25"/>
      <c r="R46" s="20"/>
      <c r="S46" s="20"/>
      <c r="T46" s="18"/>
      <c r="U46" s="18"/>
      <c r="V46" s="27"/>
      <c r="W46" s="128"/>
      <c r="X46" s="128"/>
      <c r="Y46" s="128"/>
      <c r="Z46" s="131"/>
      <c r="AA46" s="134"/>
      <c r="AB46" s="137"/>
    </row>
    <row r="47" spans="1:29" s="21" customFormat="1" ht="18" customHeight="1">
      <c r="A47" s="141"/>
      <c r="B47" s="150"/>
      <c r="C47" s="147"/>
      <c r="D47" s="150"/>
      <c r="E47" s="150"/>
      <c r="F47" s="28" t="s">
        <v>6</v>
      </c>
      <c r="G47" s="18">
        <v>2.16</v>
      </c>
      <c r="H47" s="18">
        <f>G47</f>
        <v>2.16</v>
      </c>
      <c r="I47" s="18">
        <v>2.23</v>
      </c>
      <c r="J47" s="18">
        <f>I47</f>
        <v>2.23</v>
      </c>
      <c r="K47" s="19">
        <f t="shared" ref="K47:K48" si="38">J47/H47*100</f>
        <v>103.24074074074075</v>
      </c>
      <c r="L47" s="16">
        <f>78.7+72</f>
        <v>150.69999999999999</v>
      </c>
      <c r="M47" s="16"/>
      <c r="N47" s="17"/>
      <c r="O47" s="16">
        <f>78.7+72</f>
        <v>150.69999999999999</v>
      </c>
      <c r="P47" s="16"/>
      <c r="Q47" s="25"/>
      <c r="R47" s="18">
        <f>L47*E41</f>
        <v>452.09999999999997</v>
      </c>
      <c r="S47" s="18">
        <f>O47*E41</f>
        <v>452.09999999999997</v>
      </c>
      <c r="T47" s="18">
        <f>H47*R47</f>
        <v>976.53599999999994</v>
      </c>
      <c r="U47" s="18">
        <f t="shared" ref="U47:U48" si="39">S47*J47</f>
        <v>1008.1829999999999</v>
      </c>
      <c r="V47" s="27">
        <f t="shared" ref="V47:V48" si="40">U47/T47</f>
        <v>1.0324074074074074</v>
      </c>
      <c r="W47" s="128"/>
      <c r="X47" s="128"/>
      <c r="Y47" s="128"/>
      <c r="Z47" s="131"/>
      <c r="AA47" s="134"/>
      <c r="AB47" s="137"/>
    </row>
    <row r="48" spans="1:29" s="21" customFormat="1" ht="18" customHeight="1">
      <c r="A48" s="142"/>
      <c r="B48" s="151"/>
      <c r="C48" s="148"/>
      <c r="D48" s="151"/>
      <c r="E48" s="151"/>
      <c r="F48" s="28" t="s">
        <v>25</v>
      </c>
      <c r="G48" s="18">
        <v>728.95</v>
      </c>
      <c r="H48" s="18">
        <f>G48</f>
        <v>728.95</v>
      </c>
      <c r="I48" s="18">
        <v>753.73</v>
      </c>
      <c r="J48" s="18">
        <f>I48</f>
        <v>753.73</v>
      </c>
      <c r="K48" s="19">
        <f t="shared" si="38"/>
        <v>103.39941011043281</v>
      </c>
      <c r="L48" s="31">
        <f>1.9/12</f>
        <v>0.15833333333333333</v>
      </c>
      <c r="M48" s="16"/>
      <c r="N48" s="17"/>
      <c r="O48" s="25">
        <f>L48</f>
        <v>0.15833333333333333</v>
      </c>
      <c r="P48" s="16"/>
      <c r="Q48" s="25"/>
      <c r="R48" s="25">
        <f>L48*E41</f>
        <v>0.47499999999999998</v>
      </c>
      <c r="S48" s="25">
        <f>O48*E41</f>
        <v>0.47499999999999998</v>
      </c>
      <c r="T48" s="18">
        <f>R48*H48</f>
        <v>346.25125000000003</v>
      </c>
      <c r="U48" s="18">
        <f t="shared" si="39"/>
        <v>358.02175</v>
      </c>
      <c r="V48" s="27">
        <f t="shared" si="40"/>
        <v>1.0339941011043281</v>
      </c>
      <c r="W48" s="129"/>
      <c r="X48" s="129"/>
      <c r="Y48" s="129"/>
      <c r="Z48" s="132"/>
      <c r="AA48" s="135"/>
      <c r="AB48" s="138"/>
    </row>
    <row r="49" spans="1:29" s="10" customFormat="1" ht="16.5" customHeight="1">
      <c r="A49" s="14" t="s">
        <v>33</v>
      </c>
      <c r="B49" s="33" t="s">
        <v>134</v>
      </c>
      <c r="C49" s="33"/>
      <c r="D49" s="33"/>
      <c r="E49" s="3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04"/>
      <c r="W49" s="15"/>
      <c r="X49" s="15"/>
      <c r="Y49" s="15"/>
      <c r="Z49" s="15"/>
      <c r="AA49" s="32"/>
      <c r="AB49" s="15"/>
    </row>
    <row r="50" spans="1:29" s="22" customFormat="1" ht="30" customHeight="1">
      <c r="A50" s="140" t="s">
        <v>34</v>
      </c>
      <c r="B50" s="143" t="s">
        <v>132</v>
      </c>
      <c r="C50" s="146" t="s">
        <v>10</v>
      </c>
      <c r="D50" s="149">
        <v>54</v>
      </c>
      <c r="E50" s="149">
        <v>3</v>
      </c>
      <c r="F50" s="28" t="s">
        <v>3</v>
      </c>
      <c r="G50" s="18">
        <v>49.57</v>
      </c>
      <c r="H50" s="18">
        <f t="shared" ref="H50:H54" si="41">G50</f>
        <v>49.57</v>
      </c>
      <c r="I50" s="18">
        <v>51.25</v>
      </c>
      <c r="J50" s="18">
        <f t="shared" ref="J50:J54" si="42">I50</f>
        <v>51.25</v>
      </c>
      <c r="K50" s="19">
        <f>J50/H50*100</f>
        <v>103.38914666128707</v>
      </c>
      <c r="L50" s="20">
        <v>3.93</v>
      </c>
      <c r="M50" s="16"/>
      <c r="N50" s="17"/>
      <c r="O50" s="20">
        <v>3.93</v>
      </c>
      <c r="P50" s="16"/>
      <c r="Q50" s="25"/>
      <c r="R50" s="20">
        <f>L50*E50</f>
        <v>11.790000000000001</v>
      </c>
      <c r="S50" s="20">
        <f>O50*E50</f>
        <v>11.790000000000001</v>
      </c>
      <c r="T50" s="18">
        <f>H50*R50</f>
        <v>584.4303000000001</v>
      </c>
      <c r="U50" s="18">
        <f>S50*J50</f>
        <v>604.23750000000007</v>
      </c>
      <c r="V50" s="27">
        <f>U50/T50</f>
        <v>1.0338914666128707</v>
      </c>
      <c r="W50" s="127">
        <f>T50+T51+T52+T53+T54+T55+T56+T57</f>
        <v>6330.9227984783247</v>
      </c>
      <c r="X50" s="127">
        <f>U50+U51+U52+U53+U54+U55+U56+U57</f>
        <v>6582.7110511449991</v>
      </c>
      <c r="Y50" s="127">
        <f>X50-W50</f>
        <v>251.78825266667445</v>
      </c>
      <c r="Z50" s="130">
        <f>W50*1.036-W50</f>
        <v>227.91322074522031</v>
      </c>
      <c r="AA50" s="133">
        <f>Y50-Z50</f>
        <v>23.875031921454138</v>
      </c>
      <c r="AB50" s="152">
        <f>X50/W50*100</f>
        <v>103.97711772329924</v>
      </c>
      <c r="AC50" s="21"/>
    </row>
    <row r="51" spans="1:29" s="22" customFormat="1" ht="30" customHeight="1">
      <c r="A51" s="141"/>
      <c r="B51" s="144"/>
      <c r="C51" s="147"/>
      <c r="D51" s="150"/>
      <c r="E51" s="150"/>
      <c r="F51" s="23" t="s">
        <v>21</v>
      </c>
      <c r="G51" s="18">
        <f>G50</f>
        <v>49.57</v>
      </c>
      <c r="H51" s="24">
        <f t="shared" si="41"/>
        <v>49.57</v>
      </c>
      <c r="I51" s="18">
        <f>I50</f>
        <v>51.25</v>
      </c>
      <c r="J51" s="24">
        <f t="shared" si="42"/>
        <v>51.25</v>
      </c>
      <c r="K51" s="19">
        <f>J51/H51*100</f>
        <v>103.38914666128707</v>
      </c>
      <c r="L51" s="16">
        <v>3.4609999999999999</v>
      </c>
      <c r="M51" s="16"/>
      <c r="N51" s="17"/>
      <c r="O51" s="16">
        <v>3.4609999999999999</v>
      </c>
      <c r="P51" s="16"/>
      <c r="Q51" s="25"/>
      <c r="R51" s="20">
        <f>L51*E50</f>
        <v>10.382999999999999</v>
      </c>
      <c r="S51" s="20">
        <f>O51*E50</f>
        <v>10.382999999999999</v>
      </c>
      <c r="T51" s="18">
        <f>H51*R51</f>
        <v>514.68530999999996</v>
      </c>
      <c r="U51" s="18">
        <f>S51*J51</f>
        <v>532.12874999999997</v>
      </c>
      <c r="V51" s="27">
        <f t="shared" ref="V51:V54" si="43">U51/T51</f>
        <v>1.0338914666128707</v>
      </c>
      <c r="W51" s="128"/>
      <c r="X51" s="128"/>
      <c r="Y51" s="128"/>
      <c r="Z51" s="131"/>
      <c r="AA51" s="134"/>
      <c r="AB51" s="153"/>
    </row>
    <row r="52" spans="1:29" s="22" customFormat="1" ht="30" customHeight="1">
      <c r="A52" s="141"/>
      <c r="B52" s="144"/>
      <c r="C52" s="147"/>
      <c r="D52" s="150"/>
      <c r="E52" s="150"/>
      <c r="F52" s="28" t="s">
        <v>22</v>
      </c>
      <c r="G52" s="24">
        <f>G54</f>
        <v>1653.08</v>
      </c>
      <c r="H52" s="24">
        <f t="shared" si="41"/>
        <v>1653.08</v>
      </c>
      <c r="I52" s="18">
        <v>1709.25</v>
      </c>
      <c r="J52" s="24">
        <f t="shared" si="42"/>
        <v>1709.25</v>
      </c>
      <c r="K52" s="19">
        <f>J52/H52*100</f>
        <v>103.3978996781765</v>
      </c>
      <c r="L52" s="16">
        <v>0.1002</v>
      </c>
      <c r="M52" s="25">
        <f>L52*N52</f>
        <v>7.0801320000000001E-2</v>
      </c>
      <c r="N52" s="17">
        <v>0.70660000000000001</v>
      </c>
      <c r="O52" s="16">
        <v>0.1002</v>
      </c>
      <c r="P52" s="25">
        <v>7.3700000000000002E-2</v>
      </c>
      <c r="Q52" s="25">
        <f>P52/O52</f>
        <v>0.73552894211576847</v>
      </c>
      <c r="R52" s="25">
        <f>R51*M52</f>
        <v>0.73513010555999991</v>
      </c>
      <c r="S52" s="25">
        <f>S51*P52</f>
        <v>0.76522709999999994</v>
      </c>
      <c r="T52" s="18">
        <f>H52*R52</f>
        <v>1215.2288748991245</v>
      </c>
      <c r="U52" s="18">
        <f>S52*J52</f>
        <v>1307.9644206749999</v>
      </c>
      <c r="V52" s="27">
        <f t="shared" si="43"/>
        <v>1.0763111770065317</v>
      </c>
      <c r="W52" s="128"/>
      <c r="X52" s="128"/>
      <c r="Y52" s="128"/>
      <c r="Z52" s="131"/>
      <c r="AA52" s="134"/>
      <c r="AB52" s="153"/>
    </row>
    <row r="53" spans="1:29" s="22" customFormat="1" ht="18" customHeight="1">
      <c r="A53" s="141"/>
      <c r="B53" s="144"/>
      <c r="C53" s="147"/>
      <c r="D53" s="150"/>
      <c r="E53" s="150"/>
      <c r="F53" s="23" t="s">
        <v>4</v>
      </c>
      <c r="G53" s="24">
        <v>53.74</v>
      </c>
      <c r="H53" s="18">
        <f t="shared" si="41"/>
        <v>53.74</v>
      </c>
      <c r="I53" s="18">
        <v>54.94</v>
      </c>
      <c r="J53" s="18">
        <f t="shared" si="42"/>
        <v>54.94</v>
      </c>
      <c r="K53" s="19">
        <f>J53/H53*100</f>
        <v>102.23297357647934</v>
      </c>
      <c r="L53" s="16">
        <f>L50+L51</f>
        <v>7.391</v>
      </c>
      <c r="M53" s="16"/>
      <c r="N53" s="17"/>
      <c r="O53" s="16">
        <f>O50+O51</f>
        <v>7.391</v>
      </c>
      <c r="P53" s="16"/>
      <c r="Q53" s="25"/>
      <c r="R53" s="20">
        <f>L53*E50</f>
        <v>22.173000000000002</v>
      </c>
      <c r="S53" s="20">
        <f>O53*E50</f>
        <v>22.173000000000002</v>
      </c>
      <c r="T53" s="18">
        <f>H53*R53</f>
        <v>1191.5770200000002</v>
      </c>
      <c r="U53" s="18">
        <f>S53*J53</f>
        <v>1218.18462</v>
      </c>
      <c r="V53" s="27">
        <f t="shared" si="43"/>
        <v>1.0223297357647934</v>
      </c>
      <c r="W53" s="128"/>
      <c r="X53" s="128"/>
      <c r="Y53" s="128"/>
      <c r="Z53" s="131"/>
      <c r="AA53" s="134"/>
      <c r="AB53" s="153"/>
    </row>
    <row r="54" spans="1:29" s="22" customFormat="1" ht="18" customHeight="1">
      <c r="A54" s="141"/>
      <c r="B54" s="144"/>
      <c r="C54" s="147"/>
      <c r="D54" s="150"/>
      <c r="E54" s="150"/>
      <c r="F54" s="23" t="s">
        <v>5</v>
      </c>
      <c r="G54" s="24">
        <v>1653.08</v>
      </c>
      <c r="H54" s="18">
        <f t="shared" si="41"/>
        <v>1653.08</v>
      </c>
      <c r="I54" s="18">
        <f>I52</f>
        <v>1709.25</v>
      </c>
      <c r="J54" s="18">
        <f t="shared" si="42"/>
        <v>1709.25</v>
      </c>
      <c r="K54" s="19">
        <f t="shared" ref="K54" si="44">J54/H54*100</f>
        <v>103.3978996781765</v>
      </c>
      <c r="L54" s="16">
        <v>3.0200000000000001E-2</v>
      </c>
      <c r="M54" s="25">
        <f>L54*N54</f>
        <v>2.2055059999999998E-2</v>
      </c>
      <c r="N54" s="17">
        <v>0.73029999999999995</v>
      </c>
      <c r="O54" s="16">
        <v>3.0200000000000001E-2</v>
      </c>
      <c r="P54" s="25">
        <f>O54*Q54</f>
        <v>2.2055059999999998E-2</v>
      </c>
      <c r="Q54" s="17">
        <v>0.73029999999999995</v>
      </c>
      <c r="R54" s="25">
        <f>D50*M54</f>
        <v>1.1909732399999999</v>
      </c>
      <c r="S54" s="25">
        <f>P54*D50</f>
        <v>1.1909732399999999</v>
      </c>
      <c r="T54" s="18">
        <f>H54*R54</f>
        <v>1968.7740435791998</v>
      </c>
      <c r="U54" s="18">
        <f>S54*J54</f>
        <v>2035.6710104699998</v>
      </c>
      <c r="V54" s="27">
        <f t="shared" si="43"/>
        <v>1.033978996781765</v>
      </c>
      <c r="W54" s="128"/>
      <c r="X54" s="128"/>
      <c r="Y54" s="128"/>
      <c r="Z54" s="131"/>
      <c r="AA54" s="134"/>
      <c r="AB54" s="153"/>
    </row>
    <row r="55" spans="1:29" s="22" customFormat="1" ht="18" customHeight="1">
      <c r="A55" s="141"/>
      <c r="B55" s="144"/>
      <c r="C55" s="147"/>
      <c r="D55" s="150"/>
      <c r="E55" s="150"/>
      <c r="F55" s="23" t="s">
        <v>7</v>
      </c>
      <c r="G55" s="24" t="s">
        <v>15</v>
      </c>
      <c r="H55" s="24" t="s">
        <v>15</v>
      </c>
      <c r="I55" s="24" t="s">
        <v>15</v>
      </c>
      <c r="J55" s="24" t="s">
        <v>15</v>
      </c>
      <c r="K55" s="24" t="s">
        <v>15</v>
      </c>
      <c r="L55" s="16"/>
      <c r="M55" s="16"/>
      <c r="N55" s="17"/>
      <c r="O55" s="16"/>
      <c r="P55" s="16"/>
      <c r="Q55" s="25"/>
      <c r="R55" s="20"/>
      <c r="S55" s="20"/>
      <c r="T55" s="18"/>
      <c r="U55" s="18"/>
      <c r="V55" s="27"/>
      <c r="W55" s="128"/>
      <c r="X55" s="128"/>
      <c r="Y55" s="128"/>
      <c r="Z55" s="131"/>
      <c r="AA55" s="134"/>
      <c r="AB55" s="153"/>
    </row>
    <row r="56" spans="1:29" s="21" customFormat="1" ht="18" customHeight="1">
      <c r="A56" s="141"/>
      <c r="B56" s="144"/>
      <c r="C56" s="147"/>
      <c r="D56" s="150"/>
      <c r="E56" s="150"/>
      <c r="F56" s="28" t="s">
        <v>6</v>
      </c>
      <c r="G56" s="18">
        <v>2.16</v>
      </c>
      <c r="H56" s="18">
        <f>G56</f>
        <v>2.16</v>
      </c>
      <c r="I56" s="18">
        <v>2.23</v>
      </c>
      <c r="J56" s="18">
        <f>I56</f>
        <v>2.23</v>
      </c>
      <c r="K56" s="19">
        <f>J56/H56*100</f>
        <v>103.24074074074075</v>
      </c>
      <c r="L56" s="16">
        <v>78.7</v>
      </c>
      <c r="M56" s="16"/>
      <c r="N56" s="17"/>
      <c r="O56" s="16">
        <v>78.7</v>
      </c>
      <c r="P56" s="16"/>
      <c r="Q56" s="25"/>
      <c r="R56" s="18">
        <f>L56*E50</f>
        <v>236.10000000000002</v>
      </c>
      <c r="S56" s="18">
        <f>O56*E50</f>
        <v>236.10000000000002</v>
      </c>
      <c r="T56" s="18">
        <f>H56*R56</f>
        <v>509.97600000000006</v>
      </c>
      <c r="U56" s="18">
        <f>S56*J56</f>
        <v>526.50300000000004</v>
      </c>
      <c r="V56" s="27">
        <f t="shared" ref="V56:V57" si="45">U56/T56</f>
        <v>1.0324074074074074</v>
      </c>
      <c r="W56" s="128"/>
      <c r="X56" s="128"/>
      <c r="Y56" s="128"/>
      <c r="Z56" s="131"/>
      <c r="AA56" s="134"/>
      <c r="AB56" s="153"/>
    </row>
    <row r="57" spans="1:29" s="21" customFormat="1" ht="18" customHeight="1">
      <c r="A57" s="142"/>
      <c r="B57" s="145"/>
      <c r="C57" s="148"/>
      <c r="D57" s="151"/>
      <c r="E57" s="151"/>
      <c r="F57" s="28" t="s">
        <v>25</v>
      </c>
      <c r="G57" s="18">
        <v>728.95</v>
      </c>
      <c r="H57" s="18">
        <f>G57</f>
        <v>728.95</v>
      </c>
      <c r="I57" s="18">
        <v>753.73</v>
      </c>
      <c r="J57" s="18">
        <f>I57</f>
        <v>753.73</v>
      </c>
      <c r="K57" s="19">
        <f>J57/H57*100</f>
        <v>103.39941011043281</v>
      </c>
      <c r="L57" s="31">
        <f>1.9/12</f>
        <v>0.15833333333333333</v>
      </c>
      <c r="M57" s="16"/>
      <c r="N57" s="17"/>
      <c r="O57" s="25">
        <f>L57</f>
        <v>0.15833333333333333</v>
      </c>
      <c r="P57" s="16"/>
      <c r="Q57" s="25"/>
      <c r="R57" s="25">
        <f>L57*E50</f>
        <v>0.47499999999999998</v>
      </c>
      <c r="S57" s="25">
        <f>O57*E50</f>
        <v>0.47499999999999998</v>
      </c>
      <c r="T57" s="18">
        <f>R57*H57</f>
        <v>346.25125000000003</v>
      </c>
      <c r="U57" s="18">
        <f>S57*J57</f>
        <v>358.02175</v>
      </c>
      <c r="V57" s="27">
        <f t="shared" si="45"/>
        <v>1.0339941011043281</v>
      </c>
      <c r="W57" s="129"/>
      <c r="X57" s="129"/>
      <c r="Y57" s="129"/>
      <c r="Z57" s="132"/>
      <c r="AA57" s="135"/>
      <c r="AB57" s="154"/>
    </row>
    <row r="58" spans="1:29" s="10" customFormat="1" ht="16.5" customHeight="1">
      <c r="A58" s="14">
        <v>4</v>
      </c>
      <c r="B58" s="33" t="s">
        <v>135</v>
      </c>
      <c r="C58" s="33"/>
      <c r="D58" s="33"/>
      <c r="E58" s="3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04"/>
      <c r="W58" s="15"/>
      <c r="X58" s="15"/>
      <c r="Y58" s="15"/>
      <c r="Z58" s="15"/>
      <c r="AA58" s="32"/>
      <c r="AB58" s="15"/>
    </row>
    <row r="59" spans="1:29" s="22" customFormat="1" ht="30" customHeight="1">
      <c r="A59" s="140" t="s">
        <v>35</v>
      </c>
      <c r="B59" s="143" t="s">
        <v>131</v>
      </c>
      <c r="C59" s="146" t="s">
        <v>10</v>
      </c>
      <c r="D59" s="149">
        <v>54</v>
      </c>
      <c r="E59" s="149">
        <v>3</v>
      </c>
      <c r="F59" s="28" t="s">
        <v>3</v>
      </c>
      <c r="G59" s="18">
        <v>22.01</v>
      </c>
      <c r="H59" s="18">
        <f t="shared" ref="H59:H63" si="46">G59</f>
        <v>22.01</v>
      </c>
      <c r="I59" s="18">
        <v>22.76</v>
      </c>
      <c r="J59" s="18">
        <f t="shared" ref="J59:J63" si="47">I59</f>
        <v>22.76</v>
      </c>
      <c r="K59" s="19">
        <f>J59/H59*100</f>
        <v>103.40754202635165</v>
      </c>
      <c r="L59" s="20">
        <v>3.93</v>
      </c>
      <c r="M59" s="16"/>
      <c r="N59" s="17"/>
      <c r="O59" s="20">
        <v>3.93</v>
      </c>
      <c r="P59" s="16"/>
      <c r="Q59" s="25"/>
      <c r="R59" s="20">
        <f>L59*E59</f>
        <v>11.790000000000001</v>
      </c>
      <c r="S59" s="20">
        <f>O59*E59</f>
        <v>11.790000000000001</v>
      </c>
      <c r="T59" s="18">
        <f>H59*R59</f>
        <v>259.49790000000002</v>
      </c>
      <c r="U59" s="18">
        <f>S59*J59</f>
        <v>268.34040000000005</v>
      </c>
      <c r="V59" s="27">
        <f>U59/T59</f>
        <v>1.0340754202635167</v>
      </c>
      <c r="W59" s="127">
        <f>T59+T60+T61+T62+T63+T64+T65+T66</f>
        <v>6704.8163442307005</v>
      </c>
      <c r="X59" s="127">
        <f>U59+U60+U61+U62+U63+U64+U65+U66</f>
        <v>6955.1803730463989</v>
      </c>
      <c r="Y59" s="127">
        <f>X59-W59</f>
        <v>250.36402881569848</v>
      </c>
      <c r="Z59" s="130">
        <f>W59*1.036-W59</f>
        <v>241.37338839230506</v>
      </c>
      <c r="AA59" s="133">
        <f>Y59-Z59</f>
        <v>8.9906404233934154</v>
      </c>
      <c r="AB59" s="136">
        <f>X59/W59*100</f>
        <v>103.73409226982227</v>
      </c>
      <c r="AC59" s="21"/>
    </row>
    <row r="60" spans="1:29" s="22" customFormat="1" ht="30" customHeight="1">
      <c r="A60" s="141"/>
      <c r="B60" s="144"/>
      <c r="C60" s="147"/>
      <c r="D60" s="150"/>
      <c r="E60" s="150"/>
      <c r="F60" s="23" t="s">
        <v>21</v>
      </c>
      <c r="G60" s="18">
        <f>G59</f>
        <v>22.01</v>
      </c>
      <c r="H60" s="24">
        <f t="shared" si="46"/>
        <v>22.01</v>
      </c>
      <c r="I60" s="18">
        <f>I59</f>
        <v>22.76</v>
      </c>
      <c r="J60" s="24">
        <f t="shared" si="47"/>
        <v>22.76</v>
      </c>
      <c r="K60" s="19">
        <f>J60/H60*100</f>
        <v>103.40754202635165</v>
      </c>
      <c r="L60" s="16">
        <v>3.4609999999999999</v>
      </c>
      <c r="M60" s="16"/>
      <c r="N60" s="17"/>
      <c r="O60" s="16">
        <v>3.4609999999999999</v>
      </c>
      <c r="P60" s="16"/>
      <c r="Q60" s="25"/>
      <c r="R60" s="20">
        <f>L60*E59</f>
        <v>10.382999999999999</v>
      </c>
      <c r="S60" s="20">
        <f>O60*E59</f>
        <v>10.382999999999999</v>
      </c>
      <c r="T60" s="18">
        <f>H60*R60</f>
        <v>228.52983</v>
      </c>
      <c r="U60" s="18">
        <f>S60*J60</f>
        <v>236.31708</v>
      </c>
      <c r="V60" s="27">
        <f t="shared" ref="V60:V63" si="48">U60/T60</f>
        <v>1.0340754202635165</v>
      </c>
      <c r="W60" s="128"/>
      <c r="X60" s="128"/>
      <c r="Y60" s="128"/>
      <c r="Z60" s="131"/>
      <c r="AA60" s="134"/>
      <c r="AB60" s="137"/>
    </row>
    <row r="61" spans="1:29" s="22" customFormat="1" ht="30" customHeight="1">
      <c r="A61" s="141"/>
      <c r="B61" s="144"/>
      <c r="C61" s="147"/>
      <c r="D61" s="150"/>
      <c r="E61" s="150"/>
      <c r="F61" s="28" t="s">
        <v>22</v>
      </c>
      <c r="G61" s="24">
        <f>G63</f>
        <v>1915.25</v>
      </c>
      <c r="H61" s="24">
        <f t="shared" si="46"/>
        <v>1915.25</v>
      </c>
      <c r="I61" s="18">
        <f>I63</f>
        <v>1980.36</v>
      </c>
      <c r="J61" s="24">
        <f t="shared" si="47"/>
        <v>1980.36</v>
      </c>
      <c r="K61" s="19">
        <f>J61/H61*100</f>
        <v>103.39955619370839</v>
      </c>
      <c r="L61" s="16">
        <v>0.1002</v>
      </c>
      <c r="M61" s="25">
        <f>L61*N61</f>
        <v>9.7995600000000002E-2</v>
      </c>
      <c r="N61" s="17">
        <v>0.97799999999999998</v>
      </c>
      <c r="O61" s="16">
        <v>0.1002</v>
      </c>
      <c r="P61" s="25">
        <v>9.98E-2</v>
      </c>
      <c r="Q61" s="25">
        <f>P61/O61</f>
        <v>0.99600798403193613</v>
      </c>
      <c r="R61" s="25">
        <f>R60*M61</f>
        <v>1.0174883148</v>
      </c>
      <c r="S61" s="25">
        <f>S60*P61</f>
        <v>1.0362233999999999</v>
      </c>
      <c r="T61" s="18">
        <f>H61*R61</f>
        <v>1948.7444949206999</v>
      </c>
      <c r="U61" s="18">
        <f>S61*J61</f>
        <v>2052.0953724239998</v>
      </c>
      <c r="V61" s="27">
        <f t="shared" si="48"/>
        <v>1.0530345962606584</v>
      </c>
      <c r="W61" s="128"/>
      <c r="X61" s="128"/>
      <c r="Y61" s="128"/>
      <c r="Z61" s="131"/>
      <c r="AA61" s="134"/>
      <c r="AB61" s="137"/>
    </row>
    <row r="62" spans="1:29" s="22" customFormat="1" ht="18" customHeight="1">
      <c r="A62" s="141"/>
      <c r="B62" s="144"/>
      <c r="C62" s="147"/>
      <c r="D62" s="150"/>
      <c r="E62" s="150"/>
      <c r="F62" s="23" t="s">
        <v>4</v>
      </c>
      <c r="G62" s="24">
        <v>53.74</v>
      </c>
      <c r="H62" s="18">
        <f t="shared" si="46"/>
        <v>53.74</v>
      </c>
      <c r="I62" s="18">
        <v>54.94</v>
      </c>
      <c r="J62" s="18">
        <f t="shared" si="47"/>
        <v>54.94</v>
      </c>
      <c r="K62" s="19">
        <f>J62/H62*100</f>
        <v>102.23297357647934</v>
      </c>
      <c r="L62" s="16">
        <f>L59+L60</f>
        <v>7.391</v>
      </c>
      <c r="M62" s="16"/>
      <c r="N62" s="17"/>
      <c r="O62" s="16">
        <f>O59+O60</f>
        <v>7.391</v>
      </c>
      <c r="P62" s="16"/>
      <c r="Q62" s="25"/>
      <c r="R62" s="20">
        <f>L62*E59</f>
        <v>22.173000000000002</v>
      </c>
      <c r="S62" s="20">
        <f>O62*E59</f>
        <v>22.173000000000002</v>
      </c>
      <c r="T62" s="18">
        <f>H62*R62</f>
        <v>1191.5770200000002</v>
      </c>
      <c r="U62" s="18">
        <f>S62*J62</f>
        <v>1218.18462</v>
      </c>
      <c r="V62" s="27">
        <f t="shared" si="48"/>
        <v>1.0223297357647934</v>
      </c>
      <c r="W62" s="128"/>
      <c r="X62" s="128"/>
      <c r="Y62" s="128"/>
      <c r="Z62" s="131"/>
      <c r="AA62" s="134"/>
      <c r="AB62" s="137"/>
    </row>
    <row r="63" spans="1:29" s="22" customFormat="1" ht="18" customHeight="1">
      <c r="A63" s="141"/>
      <c r="B63" s="144"/>
      <c r="C63" s="147"/>
      <c r="D63" s="150"/>
      <c r="E63" s="150"/>
      <c r="F63" s="23" t="s">
        <v>5</v>
      </c>
      <c r="G63" s="24">
        <v>1915.25</v>
      </c>
      <c r="H63" s="18">
        <f t="shared" si="46"/>
        <v>1915.25</v>
      </c>
      <c r="I63" s="18">
        <v>1980.36</v>
      </c>
      <c r="J63" s="18">
        <f t="shared" si="47"/>
        <v>1980.36</v>
      </c>
      <c r="K63" s="19">
        <f t="shared" ref="K63" si="49">J63/H63*100</f>
        <v>103.39955619370839</v>
      </c>
      <c r="L63" s="16">
        <v>5.5300000000000002E-2</v>
      </c>
      <c r="M63" s="25">
        <f>L63*N63</f>
        <v>2.1467460000000001E-2</v>
      </c>
      <c r="N63" s="17">
        <v>0.38819999999999999</v>
      </c>
      <c r="O63" s="16">
        <v>5.5300000000000002E-2</v>
      </c>
      <c r="P63" s="25">
        <f>O63*Q63</f>
        <v>2.1467460000000001E-2</v>
      </c>
      <c r="Q63" s="17">
        <v>0.38819999999999999</v>
      </c>
      <c r="R63" s="25">
        <f>D59*M63</f>
        <v>1.1592428400000001</v>
      </c>
      <c r="S63" s="25">
        <f>P63*D59</f>
        <v>1.1592428400000001</v>
      </c>
      <c r="T63" s="18">
        <f>H63*R63</f>
        <v>2220.2398493100004</v>
      </c>
      <c r="U63" s="18">
        <f>S63*J63</f>
        <v>2295.7181506224001</v>
      </c>
      <c r="V63" s="27">
        <f t="shared" si="48"/>
        <v>1.0339955619370838</v>
      </c>
      <c r="W63" s="128"/>
      <c r="X63" s="128"/>
      <c r="Y63" s="128"/>
      <c r="Z63" s="131"/>
      <c r="AA63" s="134"/>
      <c r="AB63" s="137"/>
    </row>
    <row r="64" spans="1:29" s="22" customFormat="1" ht="18" customHeight="1">
      <c r="A64" s="141"/>
      <c r="B64" s="144"/>
      <c r="C64" s="147"/>
      <c r="D64" s="150"/>
      <c r="E64" s="150"/>
      <c r="F64" s="23" t="s">
        <v>7</v>
      </c>
      <c r="G64" s="24" t="s">
        <v>15</v>
      </c>
      <c r="H64" s="24" t="s">
        <v>15</v>
      </c>
      <c r="I64" s="24" t="s">
        <v>15</v>
      </c>
      <c r="J64" s="24" t="s">
        <v>15</v>
      </c>
      <c r="K64" s="24" t="s">
        <v>15</v>
      </c>
      <c r="L64" s="16"/>
      <c r="M64" s="16"/>
      <c r="N64" s="17"/>
      <c r="O64" s="16"/>
      <c r="P64" s="16"/>
      <c r="Q64" s="25"/>
      <c r="R64" s="20"/>
      <c r="S64" s="20"/>
      <c r="T64" s="18"/>
      <c r="U64" s="18"/>
      <c r="V64" s="27"/>
      <c r="W64" s="128"/>
      <c r="X64" s="128"/>
      <c r="Y64" s="128"/>
      <c r="Z64" s="131"/>
      <c r="AA64" s="134"/>
      <c r="AB64" s="137"/>
    </row>
    <row r="65" spans="1:29" s="21" customFormat="1" ht="18" customHeight="1">
      <c r="A65" s="141"/>
      <c r="B65" s="144"/>
      <c r="C65" s="147"/>
      <c r="D65" s="150"/>
      <c r="E65" s="150"/>
      <c r="F65" s="28" t="s">
        <v>6</v>
      </c>
      <c r="G65" s="18">
        <v>2.16</v>
      </c>
      <c r="H65" s="18">
        <f>G65</f>
        <v>2.16</v>
      </c>
      <c r="I65" s="18">
        <v>2.23</v>
      </c>
      <c r="J65" s="18">
        <f>I65</f>
        <v>2.23</v>
      </c>
      <c r="K65" s="19">
        <f t="shared" ref="K65:K71" si="50">J65/H65*100</f>
        <v>103.24074074074075</v>
      </c>
      <c r="L65" s="16">
        <v>78.7</v>
      </c>
      <c r="M65" s="16"/>
      <c r="N65" s="17"/>
      <c r="O65" s="16">
        <v>78.7</v>
      </c>
      <c r="P65" s="16"/>
      <c r="Q65" s="25"/>
      <c r="R65" s="18">
        <f>L65*E59</f>
        <v>236.10000000000002</v>
      </c>
      <c r="S65" s="18">
        <f>O65*E59</f>
        <v>236.10000000000002</v>
      </c>
      <c r="T65" s="18">
        <f>H65*R65</f>
        <v>509.97600000000006</v>
      </c>
      <c r="U65" s="18">
        <f t="shared" ref="U65:U71" si="51">S65*J65</f>
        <v>526.50300000000004</v>
      </c>
      <c r="V65" s="27">
        <f t="shared" ref="V65:V66" si="52">U65/T65</f>
        <v>1.0324074074074074</v>
      </c>
      <c r="W65" s="128"/>
      <c r="X65" s="128"/>
      <c r="Y65" s="128"/>
      <c r="Z65" s="131"/>
      <c r="AA65" s="134"/>
      <c r="AB65" s="137"/>
    </row>
    <row r="66" spans="1:29" s="21" customFormat="1" ht="18" customHeight="1">
      <c r="A66" s="142"/>
      <c r="B66" s="145"/>
      <c r="C66" s="148"/>
      <c r="D66" s="151"/>
      <c r="E66" s="151"/>
      <c r="F66" s="28" t="s">
        <v>25</v>
      </c>
      <c r="G66" s="18">
        <v>728.95</v>
      </c>
      <c r="H66" s="18">
        <f>G66</f>
        <v>728.95</v>
      </c>
      <c r="I66" s="18">
        <v>753.73</v>
      </c>
      <c r="J66" s="18">
        <f>I66</f>
        <v>753.73</v>
      </c>
      <c r="K66" s="19">
        <f t="shared" si="50"/>
        <v>103.39941011043281</v>
      </c>
      <c r="L66" s="31">
        <f>1.9/12</f>
        <v>0.15833333333333333</v>
      </c>
      <c r="M66" s="16"/>
      <c r="N66" s="17"/>
      <c r="O66" s="25">
        <f>L66</f>
        <v>0.15833333333333333</v>
      </c>
      <c r="P66" s="16"/>
      <c r="Q66" s="25"/>
      <c r="R66" s="25">
        <f>L66*E59</f>
        <v>0.47499999999999998</v>
      </c>
      <c r="S66" s="25">
        <f>O66*E59</f>
        <v>0.47499999999999998</v>
      </c>
      <c r="T66" s="18">
        <f>R66*H66</f>
        <v>346.25125000000003</v>
      </c>
      <c r="U66" s="18">
        <f t="shared" si="51"/>
        <v>358.02175</v>
      </c>
      <c r="V66" s="27">
        <f t="shared" si="52"/>
        <v>1.0339941011043281</v>
      </c>
      <c r="W66" s="129"/>
      <c r="X66" s="129"/>
      <c r="Y66" s="129"/>
      <c r="Z66" s="132"/>
      <c r="AA66" s="135"/>
      <c r="AB66" s="138"/>
    </row>
    <row r="67" spans="1:29" s="22" customFormat="1" ht="30" customHeight="1">
      <c r="A67" s="140" t="s">
        <v>36</v>
      </c>
      <c r="B67" s="143" t="s">
        <v>142</v>
      </c>
      <c r="C67" s="146" t="s">
        <v>10</v>
      </c>
      <c r="D67" s="149">
        <v>54</v>
      </c>
      <c r="E67" s="149">
        <v>3</v>
      </c>
      <c r="F67" s="28" t="s">
        <v>3</v>
      </c>
      <c r="G67" s="18">
        <v>22.01</v>
      </c>
      <c r="H67" s="18">
        <f t="shared" ref="H67:H71" si="53">G67</f>
        <v>22.01</v>
      </c>
      <c r="I67" s="18">
        <f>I59</f>
        <v>22.76</v>
      </c>
      <c r="J67" s="18">
        <f t="shared" ref="J67:J71" si="54">I67</f>
        <v>22.76</v>
      </c>
      <c r="K67" s="19">
        <f t="shared" si="50"/>
        <v>103.40754202635165</v>
      </c>
      <c r="L67" s="20">
        <v>3.93</v>
      </c>
      <c r="M67" s="16"/>
      <c r="N67" s="17"/>
      <c r="O67" s="20">
        <v>3.93</v>
      </c>
      <c r="P67" s="16"/>
      <c r="Q67" s="25"/>
      <c r="R67" s="20">
        <f>L67*E67</f>
        <v>11.790000000000001</v>
      </c>
      <c r="S67" s="20">
        <f>O67*E67</f>
        <v>11.790000000000001</v>
      </c>
      <c r="T67" s="18">
        <f>H67*R67</f>
        <v>259.49790000000002</v>
      </c>
      <c r="U67" s="18">
        <f t="shared" si="51"/>
        <v>268.34040000000005</v>
      </c>
      <c r="V67" s="27">
        <f>U67/T67</f>
        <v>1.0340754202635167</v>
      </c>
      <c r="W67" s="127">
        <f>T67+T68+T69+T70+T71+T72+T73+T74</f>
        <v>6774.2279920207002</v>
      </c>
      <c r="X67" s="127">
        <f>U67+U68+U69+U70+U71+U72+U73+U74</f>
        <v>7026.9517088079992</v>
      </c>
      <c r="Y67" s="127">
        <f>X67-W67</f>
        <v>252.72371678729905</v>
      </c>
      <c r="Z67" s="130">
        <f>W67*1.036-W67</f>
        <v>243.87220771274588</v>
      </c>
      <c r="AA67" s="133">
        <f>Y67-Z67</f>
        <v>8.8515090745531779</v>
      </c>
      <c r="AB67" s="136">
        <f>X67/W67*100</f>
        <v>103.73066446958946</v>
      </c>
      <c r="AC67" s="21"/>
    </row>
    <row r="68" spans="1:29" s="22" customFormat="1" ht="30" customHeight="1">
      <c r="A68" s="141"/>
      <c r="B68" s="144"/>
      <c r="C68" s="147"/>
      <c r="D68" s="150"/>
      <c r="E68" s="150"/>
      <c r="F68" s="23" t="s">
        <v>21</v>
      </c>
      <c r="G68" s="18">
        <f>G67</f>
        <v>22.01</v>
      </c>
      <c r="H68" s="24">
        <f t="shared" si="53"/>
        <v>22.01</v>
      </c>
      <c r="I68" s="18">
        <f t="shared" ref="I68" si="55">I60</f>
        <v>22.76</v>
      </c>
      <c r="J68" s="24">
        <f t="shared" si="54"/>
        <v>22.76</v>
      </c>
      <c r="K68" s="19">
        <f t="shared" si="50"/>
        <v>103.40754202635165</v>
      </c>
      <c r="L68" s="16">
        <v>3.4609999999999999</v>
      </c>
      <c r="M68" s="16"/>
      <c r="N68" s="17"/>
      <c r="O68" s="16">
        <v>3.4609999999999999</v>
      </c>
      <c r="P68" s="16"/>
      <c r="Q68" s="25"/>
      <c r="R68" s="20">
        <f>L68*E67</f>
        <v>10.382999999999999</v>
      </c>
      <c r="S68" s="20">
        <f>O68*E67</f>
        <v>10.382999999999999</v>
      </c>
      <c r="T68" s="18">
        <f>H68*R68</f>
        <v>228.52983</v>
      </c>
      <c r="U68" s="18">
        <f t="shared" si="51"/>
        <v>236.31708</v>
      </c>
      <c r="V68" s="27">
        <f t="shared" ref="V68:V71" si="56">U68/T68</f>
        <v>1.0340754202635165</v>
      </c>
      <c r="W68" s="128"/>
      <c r="X68" s="128"/>
      <c r="Y68" s="128"/>
      <c r="Z68" s="131"/>
      <c r="AA68" s="134"/>
      <c r="AB68" s="137"/>
    </row>
    <row r="69" spans="1:29" s="22" customFormat="1" ht="30" customHeight="1">
      <c r="A69" s="141"/>
      <c r="B69" s="144"/>
      <c r="C69" s="147"/>
      <c r="D69" s="150"/>
      <c r="E69" s="150"/>
      <c r="F69" s="28" t="s">
        <v>22</v>
      </c>
      <c r="G69" s="24">
        <f>G71</f>
        <v>1915.25</v>
      </c>
      <c r="H69" s="24">
        <f t="shared" si="53"/>
        <v>1915.25</v>
      </c>
      <c r="I69" s="18">
        <f>I71</f>
        <v>1980.36</v>
      </c>
      <c r="J69" s="24">
        <f t="shared" si="54"/>
        <v>1980.36</v>
      </c>
      <c r="K69" s="19">
        <f t="shared" si="50"/>
        <v>103.39955619370839</v>
      </c>
      <c r="L69" s="16">
        <v>0.1002</v>
      </c>
      <c r="M69" s="25">
        <f>L69*N69</f>
        <v>9.7995600000000002E-2</v>
      </c>
      <c r="N69" s="17">
        <f>N61</f>
        <v>0.97799999999999998</v>
      </c>
      <c r="O69" s="16">
        <v>0.1002</v>
      </c>
      <c r="P69" s="25">
        <v>9.98E-2</v>
      </c>
      <c r="Q69" s="25">
        <f>P69/O69</f>
        <v>0.99600798403193613</v>
      </c>
      <c r="R69" s="25">
        <f>R68*M69</f>
        <v>1.0174883148</v>
      </c>
      <c r="S69" s="25">
        <f>S68*P69</f>
        <v>1.0362233999999999</v>
      </c>
      <c r="T69" s="18">
        <f>H69*R69</f>
        <v>1948.7444949206999</v>
      </c>
      <c r="U69" s="18">
        <f t="shared" si="51"/>
        <v>2052.0953724239998</v>
      </c>
      <c r="V69" s="27">
        <f t="shared" si="56"/>
        <v>1.0530345962606584</v>
      </c>
      <c r="W69" s="128"/>
      <c r="X69" s="128"/>
      <c r="Y69" s="128"/>
      <c r="Z69" s="131"/>
      <c r="AA69" s="134"/>
      <c r="AB69" s="137"/>
    </row>
    <row r="70" spans="1:29" s="22" customFormat="1" ht="18" customHeight="1">
      <c r="A70" s="141"/>
      <c r="B70" s="144"/>
      <c r="C70" s="147"/>
      <c r="D70" s="150"/>
      <c r="E70" s="150"/>
      <c r="F70" s="23" t="s">
        <v>4</v>
      </c>
      <c r="G70" s="24">
        <f>G62</f>
        <v>53.74</v>
      </c>
      <c r="H70" s="18">
        <f t="shared" si="53"/>
        <v>53.74</v>
      </c>
      <c r="I70" s="18">
        <v>54.94</v>
      </c>
      <c r="J70" s="18">
        <f t="shared" si="54"/>
        <v>54.94</v>
      </c>
      <c r="K70" s="19">
        <f t="shared" si="50"/>
        <v>102.23297357647934</v>
      </c>
      <c r="L70" s="16">
        <f>L67+L68</f>
        <v>7.391</v>
      </c>
      <c r="M70" s="16"/>
      <c r="N70" s="17"/>
      <c r="O70" s="16">
        <f>O67+O68</f>
        <v>7.391</v>
      </c>
      <c r="P70" s="16"/>
      <c r="Q70" s="25"/>
      <c r="R70" s="20">
        <f>L70*E67</f>
        <v>22.173000000000002</v>
      </c>
      <c r="S70" s="20">
        <f>O70*E67</f>
        <v>22.173000000000002</v>
      </c>
      <c r="T70" s="18">
        <f>H70*R70</f>
        <v>1191.5770200000002</v>
      </c>
      <c r="U70" s="18">
        <f t="shared" si="51"/>
        <v>1218.18462</v>
      </c>
      <c r="V70" s="27">
        <f t="shared" si="56"/>
        <v>1.0223297357647934</v>
      </c>
      <c r="W70" s="128"/>
      <c r="X70" s="128"/>
      <c r="Y70" s="128"/>
      <c r="Z70" s="131"/>
      <c r="AA70" s="134"/>
      <c r="AB70" s="137"/>
    </row>
    <row r="71" spans="1:29" s="22" customFormat="1" ht="18" customHeight="1">
      <c r="A71" s="141"/>
      <c r="B71" s="144"/>
      <c r="C71" s="147"/>
      <c r="D71" s="150"/>
      <c r="E71" s="150"/>
      <c r="F71" s="23" t="s">
        <v>5</v>
      </c>
      <c r="G71" s="24">
        <v>1915.25</v>
      </c>
      <c r="H71" s="18">
        <f t="shared" si="53"/>
        <v>1915.25</v>
      </c>
      <c r="I71" s="18">
        <v>1980.36</v>
      </c>
      <c r="J71" s="18">
        <f t="shared" si="54"/>
        <v>1980.36</v>
      </c>
      <c r="K71" s="19">
        <f t="shared" si="50"/>
        <v>103.39955619370839</v>
      </c>
      <c r="L71" s="16">
        <v>3.4700000000000002E-2</v>
      </c>
      <c r="M71" s="25">
        <f>L71*N71</f>
        <v>2.2138600000000001E-2</v>
      </c>
      <c r="N71" s="17">
        <v>0.63800000000000001</v>
      </c>
      <c r="O71" s="16">
        <v>3.4700000000000002E-2</v>
      </c>
      <c r="P71" s="25">
        <f>O71*Q71</f>
        <v>2.2138600000000001E-2</v>
      </c>
      <c r="Q71" s="17">
        <v>0.63800000000000001</v>
      </c>
      <c r="R71" s="25">
        <f>D67*M71</f>
        <v>1.1954844</v>
      </c>
      <c r="S71" s="25">
        <f>P71*D67</f>
        <v>1.1954844</v>
      </c>
      <c r="T71" s="18">
        <f>H71*R71</f>
        <v>2289.6514971000001</v>
      </c>
      <c r="U71" s="18">
        <f t="shared" si="51"/>
        <v>2367.489486384</v>
      </c>
      <c r="V71" s="27">
        <f t="shared" si="56"/>
        <v>1.0339955619370838</v>
      </c>
      <c r="W71" s="128"/>
      <c r="X71" s="128"/>
      <c r="Y71" s="128"/>
      <c r="Z71" s="131"/>
      <c r="AA71" s="134"/>
      <c r="AB71" s="137"/>
    </row>
    <row r="72" spans="1:29" s="22" customFormat="1" ht="18" customHeight="1">
      <c r="A72" s="141"/>
      <c r="B72" s="144"/>
      <c r="C72" s="147"/>
      <c r="D72" s="150"/>
      <c r="E72" s="150"/>
      <c r="F72" s="23" t="s">
        <v>7</v>
      </c>
      <c r="G72" s="24" t="s">
        <v>15</v>
      </c>
      <c r="H72" s="24" t="s">
        <v>15</v>
      </c>
      <c r="I72" s="24" t="s">
        <v>15</v>
      </c>
      <c r="J72" s="24" t="s">
        <v>15</v>
      </c>
      <c r="K72" s="24" t="s">
        <v>15</v>
      </c>
      <c r="L72" s="16"/>
      <c r="M72" s="16"/>
      <c r="N72" s="17"/>
      <c r="O72" s="16"/>
      <c r="P72" s="16"/>
      <c r="Q72" s="25"/>
      <c r="R72" s="20"/>
      <c r="S72" s="20"/>
      <c r="T72" s="18"/>
      <c r="U72" s="18"/>
      <c r="V72" s="27"/>
      <c r="W72" s="128"/>
      <c r="X72" s="128"/>
      <c r="Y72" s="128"/>
      <c r="Z72" s="131"/>
      <c r="AA72" s="134"/>
      <c r="AB72" s="137"/>
    </row>
    <row r="73" spans="1:29" s="21" customFormat="1" ht="18" customHeight="1">
      <c r="A73" s="141"/>
      <c r="B73" s="144"/>
      <c r="C73" s="147"/>
      <c r="D73" s="150"/>
      <c r="E73" s="150"/>
      <c r="F73" s="28" t="s">
        <v>6</v>
      </c>
      <c r="G73" s="18">
        <v>2.16</v>
      </c>
      <c r="H73" s="18">
        <f>G73</f>
        <v>2.16</v>
      </c>
      <c r="I73" s="18">
        <v>2.23</v>
      </c>
      <c r="J73" s="18">
        <f>I73</f>
        <v>2.23</v>
      </c>
      <c r="K73" s="19">
        <f>J73/H73*100</f>
        <v>103.24074074074075</v>
      </c>
      <c r="L73" s="16">
        <v>78.7</v>
      </c>
      <c r="M73" s="16"/>
      <c r="N73" s="17"/>
      <c r="O73" s="16">
        <v>78.7</v>
      </c>
      <c r="P73" s="16"/>
      <c r="Q73" s="25"/>
      <c r="R73" s="18">
        <f>L73*E67</f>
        <v>236.10000000000002</v>
      </c>
      <c r="S73" s="18">
        <f>O73*E67</f>
        <v>236.10000000000002</v>
      </c>
      <c r="T73" s="18">
        <f>H73*R73</f>
        <v>509.97600000000006</v>
      </c>
      <c r="U73" s="18">
        <f>S73*J73</f>
        <v>526.50300000000004</v>
      </c>
      <c r="V73" s="27">
        <f t="shared" ref="V73:V74" si="57">U73/T73</f>
        <v>1.0324074074074074</v>
      </c>
      <c r="W73" s="128"/>
      <c r="X73" s="128"/>
      <c r="Y73" s="128"/>
      <c r="Z73" s="131"/>
      <c r="AA73" s="134"/>
      <c r="AB73" s="137"/>
    </row>
    <row r="74" spans="1:29" s="21" customFormat="1" ht="18" customHeight="1">
      <c r="A74" s="142"/>
      <c r="B74" s="145"/>
      <c r="C74" s="148"/>
      <c r="D74" s="151"/>
      <c r="E74" s="151"/>
      <c r="F74" s="28" t="s">
        <v>25</v>
      </c>
      <c r="G74" s="18">
        <v>728.95</v>
      </c>
      <c r="H74" s="18">
        <f>G74</f>
        <v>728.95</v>
      </c>
      <c r="I74" s="18">
        <v>753.73</v>
      </c>
      <c r="J74" s="18">
        <f>I74</f>
        <v>753.73</v>
      </c>
      <c r="K74" s="19">
        <f>J74/H74*100</f>
        <v>103.39941011043281</v>
      </c>
      <c r="L74" s="31">
        <f>1.9/12</f>
        <v>0.15833333333333333</v>
      </c>
      <c r="M74" s="16"/>
      <c r="N74" s="17"/>
      <c r="O74" s="25">
        <f>L74</f>
        <v>0.15833333333333333</v>
      </c>
      <c r="P74" s="16"/>
      <c r="Q74" s="25"/>
      <c r="R74" s="25">
        <f>L74*E67</f>
        <v>0.47499999999999998</v>
      </c>
      <c r="S74" s="25">
        <f>O74*E67</f>
        <v>0.47499999999999998</v>
      </c>
      <c r="T74" s="18">
        <f>R74*H74</f>
        <v>346.25125000000003</v>
      </c>
      <c r="U74" s="18">
        <f>S74*J74</f>
        <v>358.02175</v>
      </c>
      <c r="V74" s="27">
        <f t="shared" si="57"/>
        <v>1.0339941011043281</v>
      </c>
      <c r="W74" s="129"/>
      <c r="X74" s="129"/>
      <c r="Y74" s="129"/>
      <c r="Z74" s="132"/>
      <c r="AA74" s="135"/>
      <c r="AB74" s="138"/>
    </row>
    <row r="75" spans="1:29" s="10" customFormat="1" ht="16.5" customHeight="1">
      <c r="A75" s="14" t="s">
        <v>123</v>
      </c>
      <c r="B75" s="33" t="s">
        <v>136</v>
      </c>
      <c r="C75" s="33"/>
      <c r="D75" s="33"/>
      <c r="E75" s="3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04"/>
      <c r="W75" s="15"/>
      <c r="X75" s="15"/>
      <c r="Y75" s="15"/>
      <c r="Z75" s="15"/>
      <c r="AA75" s="15"/>
      <c r="AB75" s="15"/>
    </row>
    <row r="76" spans="1:29" s="22" customFormat="1" ht="30" customHeight="1">
      <c r="A76" s="140" t="s">
        <v>124</v>
      </c>
      <c r="B76" s="143" t="s">
        <v>133</v>
      </c>
      <c r="C76" s="146" t="s">
        <v>10</v>
      </c>
      <c r="D76" s="149">
        <v>54</v>
      </c>
      <c r="E76" s="149">
        <v>3</v>
      </c>
      <c r="F76" s="28" t="s">
        <v>3</v>
      </c>
      <c r="G76" s="18">
        <v>55.51</v>
      </c>
      <c r="H76" s="18">
        <f t="shared" ref="H76:H80" si="58">G76</f>
        <v>55.51</v>
      </c>
      <c r="I76" s="18">
        <v>57.4</v>
      </c>
      <c r="J76" s="18">
        <f t="shared" ref="J76:J80" si="59">I76</f>
        <v>57.4</v>
      </c>
      <c r="K76" s="19">
        <f>J76/H76*100</f>
        <v>103.4047919293821</v>
      </c>
      <c r="L76" s="20">
        <v>3.93</v>
      </c>
      <c r="M76" s="16"/>
      <c r="N76" s="17"/>
      <c r="O76" s="20">
        <f>L76</f>
        <v>3.93</v>
      </c>
      <c r="P76" s="16"/>
      <c r="Q76" s="25"/>
      <c r="R76" s="20">
        <f>L76*E76</f>
        <v>11.790000000000001</v>
      </c>
      <c r="S76" s="20">
        <f>O76*E76</f>
        <v>11.790000000000001</v>
      </c>
      <c r="T76" s="18">
        <f>H76*R76</f>
        <v>654.46289999999999</v>
      </c>
      <c r="U76" s="18">
        <f t="shared" ref="U76:U80" si="60">S76*J76</f>
        <v>676.74599999999998</v>
      </c>
      <c r="V76" s="27">
        <f>U76/T76</f>
        <v>1.034047919293821</v>
      </c>
      <c r="W76" s="127">
        <f>T76+T77+T78+T79+T80+T81+T82+T83</f>
        <v>7124.6123376960095</v>
      </c>
      <c r="X76" s="127">
        <f>U76+U77+U78+U79+U80+U81+U82+U83</f>
        <v>7407.7484749983987</v>
      </c>
      <c r="Y76" s="127">
        <f>X76-W76</f>
        <v>283.13613730238922</v>
      </c>
      <c r="Z76" s="130">
        <f>W76*1.036-W76</f>
        <v>256.48604415705631</v>
      </c>
      <c r="AA76" s="133">
        <f>Y76-Z76</f>
        <v>26.650093145332903</v>
      </c>
      <c r="AB76" s="136">
        <f>X76/W76*100</f>
        <v>103.97405674698017</v>
      </c>
      <c r="AC76" s="21"/>
    </row>
    <row r="77" spans="1:29" s="22" customFormat="1" ht="30" customHeight="1">
      <c r="A77" s="141"/>
      <c r="B77" s="144"/>
      <c r="C77" s="147"/>
      <c r="D77" s="150"/>
      <c r="E77" s="150"/>
      <c r="F77" s="23" t="s">
        <v>21</v>
      </c>
      <c r="G77" s="18">
        <f>G76</f>
        <v>55.51</v>
      </c>
      <c r="H77" s="24">
        <f t="shared" si="58"/>
        <v>55.51</v>
      </c>
      <c r="I77" s="18">
        <f>I76</f>
        <v>57.4</v>
      </c>
      <c r="J77" s="24">
        <f t="shared" si="59"/>
        <v>57.4</v>
      </c>
      <c r="K77" s="19">
        <f>J77/H77*100</f>
        <v>103.4047919293821</v>
      </c>
      <c r="L77" s="16">
        <v>3.4609999999999999</v>
      </c>
      <c r="M77" s="16"/>
      <c r="N77" s="17"/>
      <c r="O77" s="16">
        <f>L77</f>
        <v>3.4609999999999999</v>
      </c>
      <c r="P77" s="16"/>
      <c r="Q77" s="25"/>
      <c r="R77" s="20">
        <f>L77*E76</f>
        <v>10.382999999999999</v>
      </c>
      <c r="S77" s="20">
        <f>O77*E76</f>
        <v>10.382999999999999</v>
      </c>
      <c r="T77" s="18">
        <f>H77*R77</f>
        <v>576.36032999999998</v>
      </c>
      <c r="U77" s="18">
        <f t="shared" si="60"/>
        <v>595.98419999999999</v>
      </c>
      <c r="V77" s="27">
        <f t="shared" ref="V77:V80" si="61">U77/T77</f>
        <v>1.034047919293821</v>
      </c>
      <c r="W77" s="128"/>
      <c r="X77" s="128"/>
      <c r="Y77" s="128"/>
      <c r="Z77" s="131"/>
      <c r="AA77" s="134"/>
      <c r="AB77" s="137"/>
    </row>
    <row r="78" spans="1:29" s="22" customFormat="1" ht="30" customHeight="1">
      <c r="A78" s="141"/>
      <c r="B78" s="144"/>
      <c r="C78" s="147"/>
      <c r="D78" s="150"/>
      <c r="E78" s="150"/>
      <c r="F78" s="28" t="s">
        <v>22</v>
      </c>
      <c r="G78" s="24">
        <v>1915.25</v>
      </c>
      <c r="H78" s="24">
        <f t="shared" si="58"/>
        <v>1915.25</v>
      </c>
      <c r="I78" s="18">
        <f>I80</f>
        <v>1980.36</v>
      </c>
      <c r="J78" s="24">
        <f t="shared" si="59"/>
        <v>1980.36</v>
      </c>
      <c r="K78" s="19">
        <f>J78/H78*100</f>
        <v>103.39955619370839</v>
      </c>
      <c r="L78" s="16">
        <v>0.1002</v>
      </c>
      <c r="M78" s="25">
        <f>L78*N78</f>
        <v>7.8697080000000003E-2</v>
      </c>
      <c r="N78" s="17">
        <v>0.78539999999999999</v>
      </c>
      <c r="O78" s="16">
        <v>0.1002</v>
      </c>
      <c r="P78" s="25">
        <v>8.14E-2</v>
      </c>
      <c r="Q78" s="25">
        <f>P78/O78</f>
        <v>0.81237524950099804</v>
      </c>
      <c r="R78" s="25">
        <f>R77*M78</f>
        <v>0.81711178163999998</v>
      </c>
      <c r="S78" s="25">
        <f>S77*P78</f>
        <v>0.84517619999999993</v>
      </c>
      <c r="T78" s="18">
        <f>H78*R78</f>
        <v>1564.97333978601</v>
      </c>
      <c r="U78" s="18">
        <f t="shared" si="60"/>
        <v>1673.7531394319997</v>
      </c>
      <c r="V78" s="27">
        <f t="shared" si="61"/>
        <v>1.0695090433047658</v>
      </c>
      <c r="W78" s="128"/>
      <c r="X78" s="128"/>
      <c r="Y78" s="128"/>
      <c r="Z78" s="131"/>
      <c r="AA78" s="134"/>
      <c r="AB78" s="137"/>
    </row>
    <row r="79" spans="1:29" s="22" customFormat="1" ht="18" customHeight="1">
      <c r="A79" s="141"/>
      <c r="B79" s="144"/>
      <c r="C79" s="147"/>
      <c r="D79" s="150"/>
      <c r="E79" s="150"/>
      <c r="F79" s="23" t="s">
        <v>4</v>
      </c>
      <c r="G79" s="24">
        <v>53.74</v>
      </c>
      <c r="H79" s="18">
        <f t="shared" si="58"/>
        <v>53.74</v>
      </c>
      <c r="I79" s="18">
        <v>54.94</v>
      </c>
      <c r="J79" s="18">
        <f t="shared" si="59"/>
        <v>54.94</v>
      </c>
      <c r="K79" s="19">
        <f>J79/H79*100</f>
        <v>102.23297357647934</v>
      </c>
      <c r="L79" s="16">
        <f>L76+L77</f>
        <v>7.391</v>
      </c>
      <c r="M79" s="16"/>
      <c r="N79" s="17"/>
      <c r="O79" s="16">
        <f>O76+O77</f>
        <v>7.391</v>
      </c>
      <c r="P79" s="16"/>
      <c r="Q79" s="25"/>
      <c r="R79" s="20">
        <f>L79*E76</f>
        <v>22.173000000000002</v>
      </c>
      <c r="S79" s="20">
        <f>O79*E76</f>
        <v>22.173000000000002</v>
      </c>
      <c r="T79" s="18">
        <f>H79*R79</f>
        <v>1191.5770200000002</v>
      </c>
      <c r="U79" s="18">
        <f t="shared" si="60"/>
        <v>1218.18462</v>
      </c>
      <c r="V79" s="27">
        <f t="shared" si="61"/>
        <v>1.0223297357647934</v>
      </c>
      <c r="W79" s="128"/>
      <c r="X79" s="128"/>
      <c r="Y79" s="128"/>
      <c r="Z79" s="131"/>
      <c r="AA79" s="134"/>
      <c r="AB79" s="137"/>
    </row>
    <row r="80" spans="1:29" s="22" customFormat="1" ht="18" customHeight="1">
      <c r="A80" s="141"/>
      <c r="B80" s="144"/>
      <c r="C80" s="147"/>
      <c r="D80" s="150"/>
      <c r="E80" s="150"/>
      <c r="F80" s="23" t="s">
        <v>5</v>
      </c>
      <c r="G80" s="24">
        <f>G78</f>
        <v>1915.25</v>
      </c>
      <c r="H80" s="18">
        <f t="shared" si="58"/>
        <v>1915.25</v>
      </c>
      <c r="I80" s="18">
        <v>1980.36</v>
      </c>
      <c r="J80" s="18">
        <f t="shared" si="59"/>
        <v>1980.36</v>
      </c>
      <c r="K80" s="19">
        <f t="shared" ref="K80" si="62">J80/H80*100</f>
        <v>103.39955619370839</v>
      </c>
      <c r="L80" s="16">
        <v>3.0200000000000001E-2</v>
      </c>
      <c r="M80" s="25">
        <f>L80*N80</f>
        <v>2.2055059999999998E-2</v>
      </c>
      <c r="N80" s="17">
        <v>0.73029999999999995</v>
      </c>
      <c r="O80" s="16">
        <f>L80</f>
        <v>3.0200000000000001E-2</v>
      </c>
      <c r="P80" s="25">
        <f>O80*Q80</f>
        <v>2.2055059999999998E-2</v>
      </c>
      <c r="Q80" s="25">
        <f>N80</f>
        <v>0.73029999999999995</v>
      </c>
      <c r="R80" s="25">
        <f>D76*M80</f>
        <v>1.1909732399999999</v>
      </c>
      <c r="S80" s="25">
        <f>P80*D76</f>
        <v>1.1909732399999999</v>
      </c>
      <c r="T80" s="18">
        <f>H80*R80</f>
        <v>2281.0114979099999</v>
      </c>
      <c r="U80" s="18">
        <f t="shared" si="60"/>
        <v>2358.5557655663997</v>
      </c>
      <c r="V80" s="27">
        <f t="shared" si="61"/>
        <v>1.0339955619370838</v>
      </c>
      <c r="W80" s="128"/>
      <c r="X80" s="128"/>
      <c r="Y80" s="128"/>
      <c r="Z80" s="131"/>
      <c r="AA80" s="134"/>
      <c r="AB80" s="137"/>
    </row>
    <row r="81" spans="1:28" s="22" customFormat="1" ht="18" customHeight="1">
      <c r="A81" s="141"/>
      <c r="B81" s="144"/>
      <c r="C81" s="147"/>
      <c r="D81" s="150"/>
      <c r="E81" s="150"/>
      <c r="F81" s="23" t="s">
        <v>7</v>
      </c>
      <c r="G81" s="24" t="s">
        <v>15</v>
      </c>
      <c r="H81" s="24" t="s">
        <v>15</v>
      </c>
      <c r="I81" s="24" t="s">
        <v>15</v>
      </c>
      <c r="J81" s="24" t="s">
        <v>15</v>
      </c>
      <c r="K81" s="24" t="s">
        <v>15</v>
      </c>
      <c r="L81" s="16"/>
      <c r="M81" s="16"/>
      <c r="N81" s="17"/>
      <c r="O81" s="16"/>
      <c r="P81" s="16"/>
      <c r="Q81" s="25"/>
      <c r="R81" s="20"/>
      <c r="S81" s="20"/>
      <c r="T81" s="18"/>
      <c r="U81" s="18"/>
      <c r="V81" s="27"/>
      <c r="W81" s="128"/>
      <c r="X81" s="128"/>
      <c r="Y81" s="128"/>
      <c r="Z81" s="131"/>
      <c r="AA81" s="134"/>
      <c r="AB81" s="137"/>
    </row>
    <row r="82" spans="1:28" s="21" customFormat="1" ht="18" customHeight="1">
      <c r="A82" s="141"/>
      <c r="B82" s="144"/>
      <c r="C82" s="147"/>
      <c r="D82" s="150"/>
      <c r="E82" s="150"/>
      <c r="F82" s="28" t="s">
        <v>6</v>
      </c>
      <c r="G82" s="18">
        <v>2.16</v>
      </c>
      <c r="H82" s="18">
        <f>G82</f>
        <v>2.16</v>
      </c>
      <c r="I82" s="18">
        <v>2.23</v>
      </c>
      <c r="J82" s="18">
        <f>I82</f>
        <v>2.23</v>
      </c>
      <c r="K82" s="19">
        <f t="shared" ref="K82:K83" si="63">J82/H82*100</f>
        <v>103.24074074074075</v>
      </c>
      <c r="L82" s="16">
        <v>78.7</v>
      </c>
      <c r="M82" s="16"/>
      <c r="N82" s="17"/>
      <c r="O82" s="16">
        <v>78.7</v>
      </c>
      <c r="P82" s="16"/>
      <c r="Q82" s="25"/>
      <c r="R82" s="18">
        <f>L82*E76</f>
        <v>236.10000000000002</v>
      </c>
      <c r="S82" s="18">
        <f>O82*E76</f>
        <v>236.10000000000002</v>
      </c>
      <c r="T82" s="18">
        <f>H82*R82</f>
        <v>509.97600000000006</v>
      </c>
      <c r="U82" s="18">
        <f t="shared" ref="U82:U83" si="64">S82*J82</f>
        <v>526.50300000000004</v>
      </c>
      <c r="V82" s="27">
        <f t="shared" ref="V82:V83" si="65">U82/T82</f>
        <v>1.0324074074074074</v>
      </c>
      <c r="W82" s="128"/>
      <c r="X82" s="128"/>
      <c r="Y82" s="128"/>
      <c r="Z82" s="131"/>
      <c r="AA82" s="134"/>
      <c r="AB82" s="137"/>
    </row>
    <row r="83" spans="1:28" s="21" customFormat="1" ht="18" customHeight="1">
      <c r="A83" s="142"/>
      <c r="B83" s="145"/>
      <c r="C83" s="148"/>
      <c r="D83" s="151"/>
      <c r="E83" s="151"/>
      <c r="F83" s="28" t="s">
        <v>25</v>
      </c>
      <c r="G83" s="18">
        <v>728.95</v>
      </c>
      <c r="H83" s="18">
        <f>G83</f>
        <v>728.95</v>
      </c>
      <c r="I83" s="18">
        <v>753.73</v>
      </c>
      <c r="J83" s="18">
        <f>I83</f>
        <v>753.73</v>
      </c>
      <c r="K83" s="19">
        <f t="shared" si="63"/>
        <v>103.39941011043281</v>
      </c>
      <c r="L83" s="31">
        <f>1.9/12</f>
        <v>0.15833333333333333</v>
      </c>
      <c r="M83" s="16"/>
      <c r="N83" s="17"/>
      <c r="O83" s="25">
        <f>L83</f>
        <v>0.15833333333333333</v>
      </c>
      <c r="P83" s="16"/>
      <c r="Q83" s="25"/>
      <c r="R83" s="25">
        <f>L83*E76</f>
        <v>0.47499999999999998</v>
      </c>
      <c r="S83" s="25">
        <f>O83*E76</f>
        <v>0.47499999999999998</v>
      </c>
      <c r="T83" s="18">
        <f>R83*H83</f>
        <v>346.25125000000003</v>
      </c>
      <c r="U83" s="18">
        <f t="shared" si="64"/>
        <v>358.02175</v>
      </c>
      <c r="V83" s="27">
        <f t="shared" si="65"/>
        <v>1.0339941011043281</v>
      </c>
      <c r="W83" s="129"/>
      <c r="X83" s="129"/>
      <c r="Y83" s="129"/>
      <c r="Z83" s="132"/>
      <c r="AA83" s="135"/>
      <c r="AB83" s="138"/>
    </row>
    <row r="84" spans="1:28" s="12" customFormat="1" ht="25.5" customHeight="1">
      <c r="A84" s="26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</row>
    <row r="85" spans="1:28" ht="15.75">
      <c r="A85" s="1"/>
      <c r="B85" s="2"/>
      <c r="C85" s="2"/>
      <c r="D85" s="2"/>
      <c r="E85" s="2"/>
      <c r="F85" s="2"/>
      <c r="G85" s="1"/>
      <c r="H85" s="11"/>
      <c r="I85" s="1"/>
      <c r="J85" s="30"/>
      <c r="K85" s="30"/>
      <c r="L85" s="6"/>
      <c r="M85" s="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>
      <c r="A86" s="1" t="s">
        <v>16</v>
      </c>
      <c r="B86" s="2"/>
      <c r="C86" s="2"/>
      <c r="D86" s="2"/>
      <c r="E86" s="2"/>
      <c r="F86" s="2"/>
      <c r="G86" s="1"/>
      <c r="H86" s="1"/>
      <c r="I86" s="1"/>
      <c r="J86" s="1"/>
      <c r="K86" s="1"/>
      <c r="L86" s="6"/>
      <c r="M86" s="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>
      <c r="A87" s="1" t="s">
        <v>17</v>
      </c>
      <c r="B87" s="2"/>
      <c r="C87" s="2"/>
      <c r="D87" s="2"/>
      <c r="E87" s="2"/>
      <c r="F87" s="2"/>
      <c r="G87" s="1"/>
      <c r="H87" s="1"/>
      <c r="I87" s="1"/>
      <c r="J87" s="1"/>
      <c r="K87" s="1"/>
      <c r="L87" s="6"/>
      <c r="M87" s="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>
      <c r="A88" s="1"/>
      <c r="B88" s="2"/>
      <c r="C88" s="2"/>
      <c r="D88" s="2"/>
      <c r="E88" s="2"/>
      <c r="F88" s="2"/>
      <c r="G88" s="1"/>
      <c r="H88" s="1"/>
      <c r="I88" s="1"/>
      <c r="J88" s="1"/>
      <c r="K88" s="1"/>
      <c r="L88" s="6"/>
      <c r="M88" s="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>
      <c r="A89" s="1"/>
      <c r="B89" s="2"/>
      <c r="C89" s="2"/>
      <c r="D89" s="2"/>
      <c r="E89" s="2"/>
      <c r="F89" s="2"/>
      <c r="G89" s="1"/>
      <c r="H89" s="1"/>
      <c r="I89" s="1"/>
      <c r="J89" s="1"/>
      <c r="K89" s="1"/>
      <c r="L89" s="6"/>
      <c r="M89" s="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>
      <c r="A90" s="1"/>
      <c r="B90" s="2"/>
      <c r="C90" s="2"/>
      <c r="D90" s="2"/>
      <c r="E90" s="2"/>
      <c r="F90" s="2"/>
      <c r="G90" s="1"/>
      <c r="H90" s="1"/>
      <c r="I90" s="1"/>
      <c r="J90" s="1"/>
      <c r="K90" s="1"/>
      <c r="L90" s="6"/>
      <c r="M90" s="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>
      <c r="A91" s="1"/>
      <c r="B91" s="2"/>
      <c r="C91" s="2"/>
      <c r="D91" s="2"/>
      <c r="E91" s="2"/>
      <c r="F91" s="2"/>
      <c r="G91" s="1"/>
      <c r="H91" s="1"/>
      <c r="I91" s="1"/>
      <c r="J91" s="1"/>
      <c r="K91" s="1"/>
      <c r="L91" s="6"/>
      <c r="M91" s="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s="4" customFormat="1" ht="15.75">
      <c r="A92" s="1"/>
      <c r="B92" s="2"/>
      <c r="C92" s="2"/>
      <c r="D92" s="2"/>
      <c r="E92" s="2"/>
      <c r="F92" s="2"/>
      <c r="G92" s="1"/>
      <c r="H92" s="1"/>
      <c r="I92" s="1"/>
      <c r="J92" s="1"/>
      <c r="K92" s="1"/>
      <c r="L92" s="6"/>
      <c r="M92" s="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s="4" customFormat="1" ht="15.75">
      <c r="A93" s="1"/>
      <c r="B93" s="2"/>
      <c r="C93" s="2"/>
      <c r="D93" s="2"/>
      <c r="E93" s="2"/>
      <c r="F93" s="2"/>
      <c r="G93" s="1"/>
      <c r="H93" s="1"/>
      <c r="I93" s="1"/>
      <c r="J93" s="1"/>
      <c r="K93" s="1"/>
      <c r="L93" s="6"/>
      <c r="M93" s="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s="4" customFormat="1" ht="15.75">
      <c r="A94" s="1"/>
      <c r="B94" s="2"/>
      <c r="C94" s="2"/>
      <c r="D94" s="2"/>
      <c r="E94" s="2"/>
      <c r="F94" s="2"/>
      <c r="G94" s="1"/>
      <c r="H94" s="1"/>
      <c r="I94" s="1"/>
      <c r="J94" s="1"/>
      <c r="K94" s="1"/>
      <c r="L94" s="6"/>
      <c r="M94" s="6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s="4" customFormat="1" ht="15.75">
      <c r="A95" s="1"/>
      <c r="B95" s="2"/>
      <c r="C95" s="2"/>
      <c r="D95" s="2"/>
      <c r="E95" s="2"/>
      <c r="F95" s="2"/>
      <c r="G95" s="1"/>
      <c r="H95" s="1"/>
      <c r="I95" s="1"/>
      <c r="J95" s="1"/>
      <c r="K95" s="1"/>
      <c r="L95" s="6"/>
      <c r="M95" s="6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s="4" customFormat="1" ht="15.75">
      <c r="A96" s="1"/>
      <c r="B96" s="2"/>
      <c r="C96" s="2"/>
      <c r="D96" s="2"/>
      <c r="E96" s="2"/>
      <c r="F96" s="2"/>
      <c r="G96" s="1"/>
      <c r="H96" s="1"/>
      <c r="I96" s="1"/>
      <c r="J96" s="1"/>
      <c r="K96" s="1"/>
      <c r="L96" s="6"/>
      <c r="M96" s="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s="4" customFormat="1" ht="15.75">
      <c r="A97" s="1"/>
      <c r="B97" s="2"/>
      <c r="C97" s="2"/>
      <c r="D97" s="2"/>
      <c r="E97" s="2"/>
      <c r="F97" s="2"/>
      <c r="G97" s="1"/>
      <c r="H97" s="1"/>
      <c r="I97" s="1"/>
      <c r="J97" s="1"/>
      <c r="K97" s="1"/>
      <c r="L97" s="6"/>
      <c r="M97" s="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s="4" customFormat="1" ht="15.75">
      <c r="A98" s="1"/>
      <c r="B98" s="2"/>
      <c r="C98" s="2"/>
      <c r="D98" s="2"/>
      <c r="E98" s="2"/>
      <c r="F98" s="2"/>
      <c r="G98" s="1"/>
      <c r="H98" s="1"/>
      <c r="I98" s="1"/>
      <c r="J98" s="1"/>
      <c r="K98" s="1"/>
      <c r="L98" s="6"/>
      <c r="M98" s="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s="4" customFormat="1" ht="15.75">
      <c r="A99" s="1"/>
      <c r="B99" s="2"/>
      <c r="C99" s="2"/>
      <c r="D99" s="2"/>
      <c r="E99" s="2"/>
      <c r="F99" s="2"/>
      <c r="G99" s="1"/>
      <c r="H99" s="1"/>
      <c r="I99" s="1"/>
      <c r="J99" s="1"/>
      <c r="K99" s="1"/>
      <c r="L99" s="6"/>
      <c r="M99" s="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s="4" customFormat="1" ht="15.75">
      <c r="A100" s="1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6"/>
      <c r="M100" s="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s="4" customFormat="1" ht="15.75">
      <c r="A101" s="1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6"/>
      <c r="M101" s="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s="4" customFormat="1" ht="15.75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6"/>
      <c r="M102" s="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s="4" customFormat="1" ht="15.75">
      <c r="A103" s="1"/>
      <c r="B103" s="2"/>
      <c r="C103" s="2"/>
      <c r="D103" s="2"/>
      <c r="E103" s="2"/>
      <c r="F103" s="2"/>
      <c r="G103" s="1"/>
      <c r="H103" s="1"/>
      <c r="I103" s="1"/>
      <c r="J103" s="1"/>
      <c r="K103" s="1"/>
      <c r="L103" s="6"/>
      <c r="M103" s="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s="4" customFormat="1" ht="15.75">
      <c r="A104" s="1"/>
      <c r="B104" s="2"/>
      <c r="C104" s="2"/>
      <c r="D104" s="2"/>
      <c r="E104" s="2"/>
      <c r="F104" s="2"/>
      <c r="G104" s="1"/>
      <c r="H104" s="1"/>
      <c r="I104" s="1"/>
      <c r="J104" s="1"/>
      <c r="K104" s="1"/>
      <c r="L104" s="6"/>
      <c r="M104" s="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s="4" customFormat="1" ht="15.75">
      <c r="A105" s="1"/>
      <c r="B105" s="2"/>
      <c r="C105" s="2"/>
      <c r="D105" s="2"/>
      <c r="E105" s="2"/>
      <c r="F105" s="2"/>
      <c r="G105" s="1"/>
      <c r="H105" s="1"/>
      <c r="I105" s="1"/>
      <c r="J105" s="1"/>
      <c r="K105" s="1"/>
      <c r="L105" s="6"/>
      <c r="M105" s="6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s="4" customFormat="1" ht="15.75">
      <c r="A106" s="1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6"/>
      <c r="M106" s="6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s="4" customFormat="1" ht="15.75">
      <c r="A107" s="1"/>
      <c r="B107" s="2"/>
      <c r="C107" s="2"/>
      <c r="D107" s="2"/>
      <c r="E107" s="2"/>
      <c r="F107" s="2"/>
      <c r="G107" s="1"/>
      <c r="H107" s="1"/>
      <c r="I107" s="1"/>
      <c r="J107" s="1"/>
      <c r="K107" s="1"/>
      <c r="L107" s="6"/>
      <c r="M107" s="6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s="4" customFormat="1" ht="15.75">
      <c r="A108" s="1"/>
      <c r="B108" s="2"/>
      <c r="C108" s="2"/>
      <c r="D108" s="2"/>
      <c r="E108" s="2"/>
      <c r="F108" s="2"/>
      <c r="G108" s="1"/>
      <c r="H108" s="1"/>
      <c r="I108" s="1"/>
      <c r="J108" s="1"/>
      <c r="K108" s="1"/>
      <c r="L108" s="6"/>
      <c r="M108" s="6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s="4" customFormat="1" ht="15.75">
      <c r="A109" s="1"/>
      <c r="B109" s="2"/>
      <c r="C109" s="2"/>
      <c r="D109" s="2"/>
      <c r="E109" s="2"/>
      <c r="F109" s="2"/>
      <c r="G109" s="1"/>
      <c r="H109" s="1"/>
      <c r="I109" s="1"/>
      <c r="J109" s="1"/>
      <c r="K109" s="1"/>
      <c r="L109" s="6"/>
      <c r="M109" s="6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s="4" customFormat="1" ht="15.75">
      <c r="A110" s="1"/>
      <c r="B110" s="2"/>
      <c r="C110" s="2"/>
      <c r="D110" s="2"/>
      <c r="E110" s="2"/>
      <c r="F110" s="2"/>
      <c r="G110" s="1"/>
      <c r="H110" s="1"/>
      <c r="I110" s="1"/>
      <c r="J110" s="1"/>
      <c r="K110" s="1"/>
      <c r="L110" s="6"/>
      <c r="M110" s="6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s="4" customFormat="1" ht="15.75">
      <c r="A111" s="1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6"/>
      <c r="M111" s="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s="4" customFormat="1" ht="15.75">
      <c r="A112" s="1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6"/>
      <c r="M112" s="6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s="4" customFormat="1" ht="15.75">
      <c r="A113" s="1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6"/>
      <c r="M113" s="6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s="4" customFormat="1" ht="15.75">
      <c r="A114" s="1"/>
      <c r="B114" s="2"/>
      <c r="C114" s="2"/>
      <c r="D114" s="2"/>
      <c r="E114" s="2"/>
      <c r="F114" s="2"/>
      <c r="G114" s="1"/>
      <c r="H114" s="1"/>
      <c r="I114" s="1"/>
      <c r="J114" s="1"/>
      <c r="K114" s="1"/>
      <c r="L114" s="6"/>
      <c r="M114" s="6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s="4" customFormat="1" ht="15.75">
      <c r="A115" s="1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6"/>
      <c r="M115" s="6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s="4" customFormat="1" ht="15.75">
      <c r="A116" s="1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6"/>
      <c r="M116" s="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s="4" customFormat="1" ht="15.75">
      <c r="A117" s="1"/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6"/>
      <c r="M117" s="6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s="4" customFormat="1" ht="15.75">
      <c r="A118" s="1"/>
      <c r="B118" s="2"/>
      <c r="C118" s="2"/>
      <c r="D118" s="2"/>
      <c r="E118" s="2"/>
      <c r="F118" s="2"/>
      <c r="G118" s="1"/>
      <c r="H118" s="1"/>
      <c r="I118" s="1"/>
      <c r="J118" s="1"/>
      <c r="K118" s="1"/>
      <c r="L118" s="6"/>
      <c r="M118" s="6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s="4" customFormat="1" ht="15.75">
      <c r="A119" s="1"/>
      <c r="B119" s="2"/>
      <c r="C119" s="2"/>
      <c r="D119" s="2"/>
      <c r="E119" s="2"/>
      <c r="F119" s="2"/>
      <c r="G119" s="1"/>
      <c r="H119" s="1"/>
      <c r="I119" s="1"/>
      <c r="J119" s="1"/>
      <c r="K119" s="1"/>
      <c r="L119" s="6"/>
      <c r="M119" s="6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s="4" customFormat="1" ht="15.75">
      <c r="A120" s="1"/>
      <c r="B120" s="2"/>
      <c r="C120" s="2"/>
      <c r="D120" s="2"/>
      <c r="E120" s="2"/>
      <c r="F120" s="2"/>
      <c r="G120" s="1"/>
      <c r="H120" s="1"/>
      <c r="I120" s="1"/>
      <c r="J120" s="1"/>
      <c r="K120" s="1"/>
      <c r="L120" s="6"/>
      <c r="M120" s="6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s="4" customFormat="1" ht="15.75">
      <c r="A121" s="1"/>
      <c r="B121" s="2"/>
      <c r="C121" s="2"/>
      <c r="D121" s="2"/>
      <c r="E121" s="2"/>
      <c r="F121" s="2"/>
      <c r="G121" s="1"/>
      <c r="H121" s="1"/>
      <c r="I121" s="1"/>
      <c r="J121" s="1"/>
      <c r="K121" s="1"/>
      <c r="L121" s="6"/>
      <c r="M121" s="6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s="4" customFormat="1" ht="15.75">
      <c r="A122" s="1"/>
      <c r="B122" s="2"/>
      <c r="C122" s="2"/>
      <c r="D122" s="2"/>
      <c r="E122" s="2"/>
      <c r="F122" s="2"/>
      <c r="G122" s="1"/>
      <c r="H122" s="1"/>
      <c r="I122" s="1"/>
      <c r="J122" s="1"/>
      <c r="K122" s="1"/>
      <c r="L122" s="6"/>
      <c r="M122" s="6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s="4" customFormat="1" ht="15.75">
      <c r="A123" s="1"/>
      <c r="B123" s="2"/>
      <c r="C123" s="2"/>
      <c r="D123" s="2"/>
      <c r="E123" s="2"/>
      <c r="F123" s="2"/>
      <c r="G123" s="1"/>
      <c r="H123" s="1"/>
      <c r="I123" s="1"/>
      <c r="J123" s="1"/>
      <c r="K123" s="1"/>
      <c r="L123" s="6"/>
      <c r="M123" s="6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s="4" customFormat="1" ht="15.75">
      <c r="A124" s="1"/>
      <c r="B124" s="2"/>
      <c r="C124" s="2"/>
      <c r="D124" s="2"/>
      <c r="E124" s="2"/>
      <c r="F124" s="2"/>
      <c r="G124" s="1"/>
      <c r="H124" s="1"/>
      <c r="I124" s="1"/>
      <c r="J124" s="1"/>
      <c r="K124" s="1"/>
      <c r="L124" s="6"/>
      <c r="M124" s="6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s="4" customFormat="1" ht="15.75">
      <c r="A125" s="1"/>
      <c r="B125" s="2"/>
      <c r="C125" s="2"/>
      <c r="D125" s="2"/>
      <c r="E125" s="2"/>
      <c r="F125" s="2"/>
      <c r="G125" s="1"/>
      <c r="H125" s="1"/>
      <c r="I125" s="1"/>
      <c r="J125" s="1"/>
      <c r="K125" s="1"/>
      <c r="L125" s="6"/>
      <c r="M125" s="6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4" customFormat="1" ht="15.75">
      <c r="A126" s="1"/>
      <c r="B126" s="2"/>
      <c r="C126" s="2"/>
      <c r="D126" s="2"/>
      <c r="E126" s="2"/>
      <c r="F126" s="2"/>
      <c r="G126" s="1"/>
      <c r="H126" s="1"/>
      <c r="I126" s="1"/>
      <c r="J126" s="1"/>
      <c r="K126" s="1"/>
      <c r="L126" s="6"/>
      <c r="M126" s="6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4" customFormat="1" ht="15.75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/>
      <c r="L127" s="6"/>
      <c r="M127" s="6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s="4" customFormat="1" ht="15.75">
      <c r="A128" s="1"/>
      <c r="B128" s="2"/>
      <c r="C128" s="2"/>
      <c r="D128" s="2"/>
      <c r="E128" s="2"/>
      <c r="F128" s="2"/>
      <c r="G128" s="1"/>
      <c r="H128" s="1"/>
      <c r="I128" s="1"/>
      <c r="J128" s="1"/>
      <c r="K128" s="1"/>
      <c r="L128" s="6"/>
      <c r="M128" s="6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s="4" customFormat="1" ht="15.75">
      <c r="A129" s="1"/>
      <c r="B129" s="2"/>
      <c r="C129" s="2"/>
      <c r="D129" s="2"/>
      <c r="E129" s="2"/>
      <c r="F129" s="2"/>
      <c r="G129" s="1"/>
      <c r="H129" s="1"/>
      <c r="I129" s="1"/>
      <c r="J129" s="1"/>
      <c r="K129" s="1"/>
      <c r="L129" s="6"/>
      <c r="M129" s="6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s="4" customFormat="1" ht="15.75">
      <c r="A130" s="1"/>
      <c r="B130" s="2"/>
      <c r="C130" s="2"/>
      <c r="D130" s="2"/>
      <c r="E130" s="2"/>
      <c r="F130" s="2"/>
      <c r="G130" s="1"/>
      <c r="H130" s="1"/>
      <c r="I130" s="1"/>
      <c r="J130" s="1"/>
      <c r="K130" s="1"/>
      <c r="L130" s="6"/>
      <c r="M130" s="6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s="4" customFormat="1" ht="15.75">
      <c r="A131" s="1"/>
      <c r="B131" s="2"/>
      <c r="C131" s="2"/>
      <c r="D131" s="2"/>
      <c r="E131" s="2"/>
      <c r="F131" s="2"/>
      <c r="G131" s="1"/>
      <c r="H131" s="1"/>
      <c r="I131" s="1"/>
      <c r="J131" s="1"/>
      <c r="K131" s="1"/>
      <c r="L131" s="6"/>
      <c r="M131" s="6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s="4" customFormat="1" ht="15.75">
      <c r="A132" s="1"/>
      <c r="B132" s="2"/>
      <c r="C132" s="2"/>
      <c r="D132" s="2"/>
      <c r="E132" s="2"/>
      <c r="F132" s="2"/>
      <c r="G132" s="1"/>
      <c r="H132" s="1"/>
      <c r="I132" s="1"/>
      <c r="J132" s="1"/>
      <c r="K132" s="1"/>
      <c r="L132" s="6"/>
      <c r="M132" s="6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s="4" customFormat="1" ht="15.75">
      <c r="A133" s="1"/>
      <c r="B133" s="2"/>
      <c r="C133" s="2"/>
      <c r="D133" s="2"/>
      <c r="E133" s="2"/>
      <c r="F133" s="2"/>
      <c r="G133" s="1"/>
      <c r="H133" s="1"/>
      <c r="I133" s="1"/>
      <c r="J133" s="1"/>
      <c r="K133" s="1"/>
      <c r="L133" s="6"/>
      <c r="M133" s="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s="4" customFormat="1" ht="15.75">
      <c r="A134" s="1"/>
      <c r="B134" s="2"/>
      <c r="C134" s="2"/>
      <c r="D134" s="2"/>
      <c r="E134" s="2"/>
      <c r="F134" s="2"/>
      <c r="G134" s="1"/>
      <c r="H134" s="1"/>
      <c r="I134" s="1"/>
      <c r="J134" s="1"/>
      <c r="K134" s="1"/>
      <c r="L134" s="6"/>
      <c r="M134" s="6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s="4" customFormat="1" ht="15.75">
      <c r="A135" s="1"/>
      <c r="B135" s="2"/>
      <c r="C135" s="2"/>
      <c r="D135" s="2"/>
      <c r="E135" s="2"/>
      <c r="F135" s="2"/>
      <c r="G135" s="1"/>
      <c r="H135" s="1"/>
      <c r="I135" s="1"/>
      <c r="J135" s="1"/>
      <c r="K135" s="1"/>
      <c r="L135" s="6"/>
      <c r="M135" s="6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s="4" customFormat="1" ht="15.75">
      <c r="A136" s="1"/>
      <c r="B136" s="2"/>
      <c r="C136" s="2"/>
      <c r="D136" s="2"/>
      <c r="E136" s="2"/>
      <c r="F136" s="2"/>
      <c r="G136" s="1"/>
      <c r="H136" s="1"/>
      <c r="I136" s="1"/>
      <c r="J136" s="1"/>
      <c r="K136" s="1"/>
      <c r="L136" s="6"/>
      <c r="M136" s="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s="4" customFormat="1" ht="15.75">
      <c r="A137" s="1"/>
      <c r="B137" s="2"/>
      <c r="C137" s="2"/>
      <c r="D137" s="2"/>
      <c r="E137" s="2"/>
      <c r="F137" s="2"/>
      <c r="G137" s="1"/>
      <c r="H137" s="1"/>
      <c r="I137" s="1"/>
      <c r="J137" s="1"/>
      <c r="K137" s="1"/>
      <c r="L137" s="6"/>
      <c r="M137" s="6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s="4" customFormat="1" ht="15.75">
      <c r="A138" s="1"/>
      <c r="B138" s="2"/>
      <c r="C138" s="2"/>
      <c r="D138" s="2"/>
      <c r="E138" s="2"/>
      <c r="F138" s="2"/>
      <c r="G138" s="1"/>
      <c r="H138" s="1"/>
      <c r="I138" s="1"/>
      <c r="J138" s="1"/>
      <c r="K138" s="1"/>
      <c r="L138" s="6"/>
      <c r="M138" s="6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s="4" customFormat="1" ht="15.75">
      <c r="A139" s="1"/>
      <c r="B139" s="2"/>
      <c r="C139" s="2"/>
      <c r="D139" s="2"/>
      <c r="E139" s="2"/>
      <c r="F139" s="2"/>
      <c r="G139" s="1"/>
      <c r="H139" s="1"/>
      <c r="I139" s="1"/>
      <c r="J139" s="1"/>
      <c r="K139" s="1"/>
      <c r="L139" s="6"/>
      <c r="M139" s="6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s="4" customFormat="1" ht="15.75">
      <c r="A140" s="1"/>
      <c r="B140" s="2"/>
      <c r="C140" s="2"/>
      <c r="D140" s="2"/>
      <c r="E140" s="2"/>
      <c r="F140" s="2"/>
      <c r="G140" s="1"/>
      <c r="H140" s="1"/>
      <c r="I140" s="1"/>
      <c r="J140" s="1"/>
      <c r="K140" s="1"/>
      <c r="L140" s="6"/>
      <c r="M140" s="6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s="4" customFormat="1" ht="15.75">
      <c r="A141" s="1"/>
      <c r="B141" s="2"/>
      <c r="C141" s="2"/>
      <c r="D141" s="2"/>
      <c r="E141" s="2"/>
      <c r="F141" s="2"/>
      <c r="G141" s="1"/>
      <c r="H141" s="1"/>
      <c r="I141" s="1"/>
      <c r="J141" s="1"/>
      <c r="K141" s="1"/>
      <c r="L141" s="6"/>
      <c r="M141" s="6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s="4" customFormat="1" ht="15.75">
      <c r="A142" s="1"/>
      <c r="B142" s="2"/>
      <c r="C142" s="2"/>
      <c r="D142" s="2"/>
      <c r="E142" s="2"/>
      <c r="F142" s="2"/>
      <c r="G142" s="1"/>
      <c r="H142" s="1"/>
      <c r="I142" s="1"/>
      <c r="J142" s="1"/>
      <c r="K142" s="1"/>
      <c r="L142" s="6"/>
      <c r="M142" s="6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s="4" customFormat="1" ht="15.75">
      <c r="A143" s="1"/>
      <c r="B143" s="2"/>
      <c r="C143" s="2"/>
      <c r="D143" s="2"/>
      <c r="E143" s="2"/>
      <c r="F143" s="2"/>
      <c r="G143" s="1"/>
      <c r="H143" s="1"/>
      <c r="I143" s="1"/>
      <c r="J143" s="1"/>
      <c r="K143" s="1"/>
      <c r="L143" s="6"/>
      <c r="M143" s="6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s="4" customFormat="1" ht="15.75">
      <c r="A144" s="1"/>
      <c r="B144" s="2"/>
      <c r="C144" s="2"/>
      <c r="D144" s="2"/>
      <c r="E144" s="2"/>
      <c r="F144" s="2"/>
      <c r="G144" s="1"/>
      <c r="H144" s="1"/>
      <c r="I144" s="1"/>
      <c r="J144" s="1"/>
      <c r="K144" s="1"/>
      <c r="L144" s="6"/>
      <c r="M144" s="6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s="4" customFormat="1" ht="15.75">
      <c r="A145" s="1"/>
      <c r="B145" s="2"/>
      <c r="C145" s="2"/>
      <c r="D145" s="2"/>
      <c r="E145" s="2"/>
      <c r="F145" s="2"/>
      <c r="G145" s="1"/>
      <c r="H145" s="1"/>
      <c r="I145" s="1"/>
      <c r="J145" s="1"/>
      <c r="K145" s="1"/>
      <c r="L145" s="6"/>
      <c r="M145" s="6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s="4" customFormat="1" ht="15.75">
      <c r="A146" s="1"/>
      <c r="B146" s="2"/>
      <c r="C146" s="2"/>
      <c r="D146" s="2"/>
      <c r="E146" s="2"/>
      <c r="F146" s="2"/>
      <c r="G146" s="1"/>
      <c r="H146" s="1"/>
      <c r="I146" s="1"/>
      <c r="J146" s="1"/>
      <c r="K146" s="1"/>
      <c r="L146" s="6"/>
      <c r="M146" s="6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4" customFormat="1" ht="15.75">
      <c r="A147" s="1"/>
      <c r="B147" s="2"/>
      <c r="C147" s="2"/>
      <c r="D147" s="2"/>
      <c r="E147" s="2"/>
      <c r="F147" s="2"/>
      <c r="G147" s="1"/>
      <c r="H147" s="1"/>
      <c r="I147" s="1"/>
      <c r="J147" s="1"/>
      <c r="K147" s="1"/>
      <c r="L147" s="6"/>
      <c r="M147" s="6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4" customFormat="1" ht="15.75">
      <c r="A148" s="1"/>
      <c r="B148" s="2"/>
      <c r="C148" s="2"/>
      <c r="D148" s="2"/>
      <c r="E148" s="2"/>
      <c r="F148" s="2"/>
      <c r="G148" s="1"/>
      <c r="H148" s="1"/>
      <c r="I148" s="1"/>
      <c r="J148" s="1"/>
      <c r="K148" s="1"/>
      <c r="L148" s="6"/>
      <c r="M148" s="6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4" customFormat="1" ht="15.75">
      <c r="A149" s="1"/>
      <c r="B149" s="2"/>
      <c r="C149" s="2"/>
      <c r="D149" s="2"/>
      <c r="E149" s="2"/>
      <c r="F149" s="2"/>
      <c r="G149" s="1"/>
      <c r="H149" s="1"/>
      <c r="I149" s="1"/>
      <c r="J149" s="1"/>
      <c r="K149" s="1"/>
      <c r="L149" s="6"/>
      <c r="M149" s="6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4" customFormat="1" ht="15.75">
      <c r="A150" s="1"/>
      <c r="B150" s="2"/>
      <c r="C150" s="2"/>
      <c r="D150" s="2"/>
      <c r="E150" s="2"/>
      <c r="F150" s="2"/>
      <c r="G150" s="1"/>
      <c r="H150" s="1"/>
      <c r="I150" s="1"/>
      <c r="J150" s="1"/>
      <c r="K150" s="1"/>
      <c r="L150" s="6"/>
      <c r="M150" s="6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4" customFormat="1" ht="15.75">
      <c r="A151" s="1"/>
      <c r="B151" s="2"/>
      <c r="C151" s="2"/>
      <c r="D151" s="2"/>
      <c r="E151" s="2"/>
      <c r="F151" s="2"/>
      <c r="G151" s="1"/>
      <c r="H151" s="1"/>
      <c r="I151" s="1"/>
      <c r="J151" s="1"/>
      <c r="K151" s="1"/>
      <c r="L151" s="6"/>
      <c r="M151" s="6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4" customFormat="1" ht="15.75">
      <c r="A152" s="1"/>
      <c r="B152" s="2"/>
      <c r="C152" s="2"/>
      <c r="D152" s="2"/>
      <c r="E152" s="2"/>
      <c r="F152" s="2"/>
      <c r="G152" s="1"/>
      <c r="H152" s="1"/>
      <c r="I152" s="1"/>
      <c r="J152" s="1"/>
      <c r="K152" s="1"/>
      <c r="L152" s="6"/>
      <c r="M152" s="6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4" customFormat="1" ht="15.75">
      <c r="A153" s="1"/>
      <c r="B153" s="2"/>
      <c r="C153" s="2"/>
      <c r="D153" s="2"/>
      <c r="E153" s="2"/>
      <c r="F153" s="2"/>
      <c r="G153" s="1"/>
      <c r="H153" s="1"/>
      <c r="I153" s="1"/>
      <c r="J153" s="1"/>
      <c r="K153" s="1"/>
      <c r="L153" s="6"/>
      <c r="M153" s="6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4" customFormat="1" ht="15.75">
      <c r="A154" s="1"/>
      <c r="B154" s="2"/>
      <c r="C154" s="2"/>
      <c r="D154" s="2"/>
      <c r="E154" s="2"/>
      <c r="F154" s="2"/>
      <c r="G154" s="1"/>
      <c r="H154" s="1"/>
      <c r="I154" s="1"/>
      <c r="J154" s="1"/>
      <c r="K154" s="1"/>
      <c r="L154" s="6"/>
      <c r="M154" s="6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4" customFormat="1" ht="15.75">
      <c r="A155" s="1"/>
      <c r="B155" s="2"/>
      <c r="C155" s="2"/>
      <c r="D155" s="2"/>
      <c r="E155" s="2"/>
      <c r="F155" s="2"/>
      <c r="G155" s="1"/>
      <c r="H155" s="1"/>
      <c r="I155" s="1"/>
      <c r="J155" s="1"/>
      <c r="K155" s="1"/>
      <c r="L155" s="6"/>
      <c r="M155" s="6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4" customFormat="1" ht="15.75">
      <c r="A156" s="1"/>
      <c r="B156" s="2"/>
      <c r="C156" s="2"/>
      <c r="D156" s="2"/>
      <c r="E156" s="2"/>
      <c r="F156" s="2"/>
      <c r="G156" s="1"/>
      <c r="H156" s="1"/>
      <c r="I156" s="1"/>
      <c r="J156" s="1"/>
      <c r="K156" s="1"/>
      <c r="L156" s="6"/>
      <c r="M156" s="6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4" customFormat="1" ht="15.75">
      <c r="A157" s="1"/>
      <c r="B157" s="2"/>
      <c r="C157" s="2"/>
      <c r="D157" s="2"/>
      <c r="E157" s="2"/>
      <c r="F157" s="2"/>
      <c r="G157" s="1"/>
      <c r="H157" s="1"/>
      <c r="I157" s="1"/>
      <c r="J157" s="1"/>
      <c r="K157" s="1"/>
      <c r="L157" s="6"/>
      <c r="M157" s="6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4" customFormat="1" ht="15.75">
      <c r="A158" s="1"/>
      <c r="B158" s="2"/>
      <c r="C158" s="2"/>
      <c r="D158" s="2"/>
      <c r="E158" s="2"/>
      <c r="F158" s="2"/>
      <c r="G158" s="1"/>
      <c r="H158" s="1"/>
      <c r="I158" s="1"/>
      <c r="J158" s="1"/>
      <c r="K158" s="1"/>
      <c r="L158" s="6"/>
      <c r="M158" s="6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4" customFormat="1" ht="15.75">
      <c r="A159" s="1"/>
      <c r="B159" s="2"/>
      <c r="C159" s="2"/>
      <c r="D159" s="2"/>
      <c r="E159" s="2"/>
      <c r="F159" s="2"/>
      <c r="G159" s="1"/>
      <c r="H159" s="1"/>
      <c r="I159" s="1"/>
      <c r="J159" s="1"/>
      <c r="K159" s="1"/>
      <c r="L159" s="6"/>
      <c r="M159" s="6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s="4" customFormat="1" ht="15.75">
      <c r="A160" s="1"/>
      <c r="B160" s="2"/>
      <c r="C160" s="2"/>
      <c r="D160" s="2"/>
      <c r="E160" s="2"/>
      <c r="F160" s="2"/>
      <c r="G160" s="1"/>
      <c r="H160" s="1"/>
      <c r="I160" s="1"/>
      <c r="J160" s="1"/>
      <c r="K160" s="1"/>
      <c r="L160" s="6"/>
      <c r="M160" s="6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s="4" customFormat="1" ht="15.75">
      <c r="A161" s="1"/>
      <c r="B161" s="2"/>
      <c r="C161" s="2"/>
      <c r="D161" s="2"/>
      <c r="E161" s="2"/>
      <c r="F161" s="2"/>
      <c r="G161" s="1"/>
      <c r="H161" s="1"/>
      <c r="I161" s="1"/>
      <c r="J161" s="1"/>
      <c r="K161" s="1"/>
      <c r="L161" s="6"/>
      <c r="M161" s="6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4" customFormat="1" ht="15.75">
      <c r="A162" s="1"/>
      <c r="B162" s="2"/>
      <c r="C162" s="2"/>
      <c r="D162" s="2"/>
      <c r="E162" s="2"/>
      <c r="F162" s="2"/>
      <c r="G162" s="1"/>
      <c r="H162" s="1"/>
      <c r="I162" s="1"/>
      <c r="J162" s="1"/>
      <c r="K162" s="1"/>
      <c r="L162" s="6"/>
      <c r="M162" s="6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s="4" customFormat="1" ht="15.75">
      <c r="A163" s="1"/>
      <c r="B163" s="2"/>
      <c r="C163" s="2"/>
      <c r="D163" s="2"/>
      <c r="E163" s="2"/>
      <c r="F163" s="2"/>
      <c r="G163" s="1"/>
      <c r="H163" s="1"/>
      <c r="I163" s="1"/>
      <c r="J163" s="1"/>
      <c r="K163" s="1"/>
      <c r="L163" s="6"/>
      <c r="M163" s="6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s="4" customFormat="1" ht="15.75">
      <c r="A164" s="1"/>
      <c r="B164" s="2"/>
      <c r="C164" s="2"/>
      <c r="D164" s="2"/>
      <c r="E164" s="2"/>
      <c r="F164" s="2"/>
      <c r="G164" s="1"/>
      <c r="H164" s="1"/>
      <c r="I164" s="1"/>
      <c r="J164" s="1"/>
      <c r="K164" s="1"/>
      <c r="L164" s="6"/>
      <c r="M164" s="6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s="4" customFormat="1" ht="15.75">
      <c r="A165" s="1"/>
      <c r="B165" s="2"/>
      <c r="C165" s="2"/>
      <c r="D165" s="2"/>
      <c r="E165" s="2"/>
      <c r="F165" s="2"/>
      <c r="G165" s="1"/>
      <c r="H165" s="1"/>
      <c r="I165" s="1"/>
      <c r="J165" s="1"/>
      <c r="K165" s="1"/>
      <c r="L165" s="6"/>
      <c r="M165" s="6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s="4" customFormat="1" ht="15.75">
      <c r="A166" s="1"/>
      <c r="B166" s="2"/>
      <c r="C166" s="2"/>
      <c r="D166" s="2"/>
      <c r="E166" s="2"/>
      <c r="F166" s="2"/>
      <c r="G166" s="1"/>
      <c r="H166" s="1"/>
      <c r="I166" s="1"/>
      <c r="J166" s="1"/>
      <c r="K166" s="1"/>
      <c r="L166" s="6"/>
      <c r="M166" s="6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s="4" customFormat="1" ht="15.75">
      <c r="A167" s="1"/>
      <c r="B167" s="2"/>
      <c r="C167" s="2"/>
      <c r="D167" s="2"/>
      <c r="E167" s="2"/>
      <c r="F167" s="2"/>
      <c r="G167" s="1"/>
      <c r="H167" s="1"/>
      <c r="I167" s="1"/>
      <c r="J167" s="1"/>
      <c r="K167" s="1"/>
      <c r="L167" s="6"/>
      <c r="M167" s="6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s="4" customFormat="1" ht="15.75">
      <c r="A168" s="1"/>
      <c r="B168" s="2"/>
      <c r="C168" s="2"/>
      <c r="D168" s="2"/>
      <c r="E168" s="2"/>
      <c r="F168" s="2"/>
      <c r="G168" s="1"/>
      <c r="H168" s="1"/>
      <c r="I168" s="1"/>
      <c r="J168" s="1"/>
      <c r="K168" s="1"/>
      <c r="L168" s="6"/>
      <c r="M168" s="6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s="4" customFormat="1" ht="15.75">
      <c r="A169" s="1"/>
      <c r="B169" s="2"/>
      <c r="C169" s="2"/>
      <c r="D169" s="2"/>
      <c r="E169" s="2"/>
      <c r="F169" s="2"/>
      <c r="G169" s="1"/>
      <c r="H169" s="1"/>
      <c r="I169" s="1"/>
      <c r="J169" s="1"/>
      <c r="K169" s="1"/>
      <c r="L169" s="6"/>
      <c r="M169" s="6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s="4" customFormat="1" ht="15.75">
      <c r="A170" s="1"/>
      <c r="B170" s="2"/>
      <c r="C170" s="2"/>
      <c r="D170" s="2"/>
      <c r="E170" s="2"/>
      <c r="F170" s="2"/>
      <c r="G170" s="1"/>
      <c r="H170" s="1"/>
      <c r="I170" s="1"/>
      <c r="J170" s="1"/>
      <c r="K170" s="1"/>
      <c r="L170" s="6"/>
      <c r="M170" s="6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s="4" customFormat="1" ht="15.75">
      <c r="A171" s="1"/>
      <c r="B171" s="2"/>
      <c r="C171" s="2"/>
      <c r="D171" s="2"/>
      <c r="E171" s="2"/>
      <c r="F171" s="2"/>
      <c r="G171" s="1"/>
      <c r="H171" s="1"/>
      <c r="I171" s="1"/>
      <c r="J171" s="1"/>
      <c r="K171" s="1"/>
      <c r="L171" s="6"/>
      <c r="M171" s="6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s="4" customFormat="1" ht="15.75">
      <c r="A172" s="1"/>
      <c r="B172" s="2"/>
      <c r="C172" s="2"/>
      <c r="D172" s="2"/>
      <c r="E172" s="2"/>
      <c r="F172" s="2"/>
      <c r="G172" s="1"/>
      <c r="H172" s="1"/>
      <c r="I172" s="1"/>
      <c r="J172" s="1"/>
      <c r="K172" s="1"/>
      <c r="L172" s="6"/>
      <c r="M172" s="6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s="4" customFormat="1" ht="15.75">
      <c r="A173" s="1"/>
      <c r="B173" s="2"/>
      <c r="C173" s="2"/>
      <c r="D173" s="2"/>
      <c r="E173" s="2"/>
      <c r="F173" s="2"/>
      <c r="G173" s="1"/>
      <c r="H173" s="1"/>
      <c r="I173" s="1"/>
      <c r="J173" s="1"/>
      <c r="K173" s="1"/>
      <c r="L173" s="6"/>
      <c r="M173" s="6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s="4" customFormat="1" ht="15.75">
      <c r="A174" s="1"/>
      <c r="B174" s="2"/>
      <c r="C174" s="2"/>
      <c r="D174" s="2"/>
      <c r="E174" s="2"/>
      <c r="F174" s="2"/>
      <c r="G174" s="1"/>
      <c r="H174" s="1"/>
      <c r="I174" s="1"/>
      <c r="J174" s="1"/>
      <c r="K174" s="1"/>
      <c r="L174" s="6"/>
      <c r="M174" s="6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s="4" customFormat="1" ht="15.75">
      <c r="A175" s="1"/>
      <c r="B175" s="2"/>
      <c r="C175" s="2"/>
      <c r="D175" s="2"/>
      <c r="E175" s="2"/>
      <c r="F175" s="2"/>
      <c r="G175" s="1"/>
      <c r="H175" s="1"/>
      <c r="I175" s="1"/>
      <c r="J175" s="1"/>
      <c r="K175" s="1"/>
      <c r="L175" s="6"/>
      <c r="M175" s="6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s="4" customFormat="1" ht="15.75">
      <c r="A176" s="1"/>
      <c r="B176" s="2"/>
      <c r="C176" s="2"/>
      <c r="D176" s="2"/>
      <c r="E176" s="2"/>
      <c r="F176" s="2"/>
      <c r="G176" s="1"/>
      <c r="H176" s="1"/>
      <c r="I176" s="1"/>
      <c r="J176" s="1"/>
      <c r="K176" s="1"/>
      <c r="L176" s="6"/>
      <c r="M176" s="6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s="4" customFormat="1" ht="15.75">
      <c r="A177" s="1"/>
      <c r="B177" s="2"/>
      <c r="C177" s="2"/>
      <c r="D177" s="2"/>
      <c r="E177" s="2"/>
      <c r="F177" s="2"/>
      <c r="G177" s="1"/>
      <c r="H177" s="1"/>
      <c r="I177" s="1"/>
      <c r="J177" s="1"/>
      <c r="K177" s="1"/>
      <c r="L177" s="6"/>
      <c r="M177" s="6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s="4" customFormat="1" ht="15.75">
      <c r="A178" s="1"/>
      <c r="B178" s="2"/>
      <c r="C178" s="2"/>
      <c r="D178" s="2"/>
      <c r="E178" s="2"/>
      <c r="F178" s="2"/>
      <c r="G178" s="1"/>
      <c r="H178" s="1"/>
      <c r="I178" s="1"/>
      <c r="J178" s="1"/>
      <c r="K178" s="1"/>
      <c r="L178" s="6"/>
      <c r="M178" s="6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s="4" customFormat="1" ht="15.75">
      <c r="A179" s="1"/>
      <c r="B179" s="2"/>
      <c r="C179" s="2"/>
      <c r="D179" s="2"/>
      <c r="E179" s="2"/>
      <c r="F179" s="2"/>
      <c r="G179" s="1"/>
      <c r="H179" s="1"/>
      <c r="I179" s="1"/>
      <c r="J179" s="1"/>
      <c r="K179" s="1"/>
      <c r="L179" s="6"/>
      <c r="M179" s="6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s="4" customFormat="1" ht="15.75">
      <c r="A180" s="1"/>
      <c r="B180" s="2"/>
      <c r="C180" s="2"/>
      <c r="D180" s="2"/>
      <c r="E180" s="2"/>
      <c r="F180" s="2"/>
      <c r="G180" s="1"/>
      <c r="H180" s="1"/>
      <c r="I180" s="1"/>
      <c r="J180" s="1"/>
      <c r="K180" s="1"/>
      <c r="L180" s="6"/>
      <c r="M180" s="6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s="4" customFormat="1" ht="15.75">
      <c r="A181" s="1"/>
      <c r="B181" s="2"/>
      <c r="C181" s="2"/>
      <c r="D181" s="2"/>
      <c r="E181" s="2"/>
      <c r="F181" s="2"/>
      <c r="G181" s="1"/>
      <c r="H181" s="1"/>
      <c r="I181" s="1"/>
      <c r="J181" s="1"/>
      <c r="K181" s="1"/>
      <c r="L181" s="6"/>
      <c r="M181" s="6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s="4" customFormat="1" ht="15.75">
      <c r="A182" s="1"/>
      <c r="B182" s="2"/>
      <c r="C182" s="2"/>
      <c r="D182" s="2"/>
      <c r="E182" s="2"/>
      <c r="F182" s="2"/>
      <c r="G182" s="1"/>
      <c r="H182" s="1"/>
      <c r="I182" s="1"/>
      <c r="J182" s="1"/>
      <c r="K182" s="1"/>
      <c r="L182" s="6"/>
      <c r="M182" s="6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s="4" customFormat="1" ht="15.75">
      <c r="A183" s="1"/>
      <c r="B183" s="2"/>
      <c r="C183" s="2"/>
      <c r="D183" s="2"/>
      <c r="E183" s="2"/>
      <c r="F183" s="2"/>
      <c r="G183" s="1"/>
      <c r="H183" s="1"/>
      <c r="I183" s="1"/>
      <c r="J183" s="1"/>
      <c r="K183" s="1"/>
      <c r="L183" s="6"/>
      <c r="M183" s="6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s="4" customFormat="1" ht="15.75">
      <c r="A184" s="1"/>
      <c r="B184" s="2"/>
      <c r="C184" s="2"/>
      <c r="D184" s="2"/>
      <c r="E184" s="2"/>
      <c r="F184" s="2"/>
      <c r="G184" s="1"/>
      <c r="H184" s="1"/>
      <c r="I184" s="1"/>
      <c r="J184" s="1"/>
      <c r="K184" s="1"/>
      <c r="L184" s="6"/>
      <c r="M184" s="6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s="4" customFormat="1" ht="15.75">
      <c r="A185" s="1"/>
      <c r="B185" s="2"/>
      <c r="C185" s="2"/>
      <c r="D185" s="2"/>
      <c r="E185" s="2"/>
      <c r="F185" s="2"/>
      <c r="G185" s="1"/>
      <c r="H185" s="1"/>
      <c r="I185" s="1"/>
      <c r="J185" s="1"/>
      <c r="K185" s="1"/>
      <c r="L185" s="6"/>
      <c r="M185" s="6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s="4" customFormat="1" ht="15.75">
      <c r="A186" s="1"/>
      <c r="B186" s="2"/>
      <c r="C186" s="2"/>
      <c r="D186" s="2"/>
      <c r="E186" s="2"/>
      <c r="F186" s="2"/>
      <c r="G186" s="1"/>
      <c r="H186" s="1"/>
      <c r="I186" s="1"/>
      <c r="J186" s="1"/>
      <c r="K186" s="1"/>
      <c r="L186" s="6"/>
      <c r="M186" s="6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s="4" customFormat="1" ht="15.75">
      <c r="A187" s="1"/>
      <c r="B187" s="2"/>
      <c r="C187" s="2"/>
      <c r="D187" s="2"/>
      <c r="E187" s="2"/>
      <c r="F187" s="2"/>
      <c r="G187" s="1"/>
      <c r="H187" s="1"/>
      <c r="I187" s="1"/>
      <c r="J187" s="1"/>
      <c r="K187" s="1"/>
      <c r="L187" s="6"/>
      <c r="M187" s="6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s="4" customFormat="1" ht="15.75">
      <c r="A188" s="1"/>
      <c r="B188" s="2"/>
      <c r="C188" s="2"/>
      <c r="D188" s="2"/>
      <c r="E188" s="2"/>
      <c r="F188" s="2"/>
      <c r="G188" s="1"/>
      <c r="H188" s="1"/>
      <c r="I188" s="1"/>
      <c r="J188" s="1"/>
      <c r="K188" s="1"/>
      <c r="L188" s="6"/>
      <c r="M188" s="6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s="4" customFormat="1" ht="15.75">
      <c r="A189" s="1"/>
      <c r="B189" s="2"/>
      <c r="C189" s="2"/>
      <c r="D189" s="2"/>
      <c r="E189" s="2"/>
      <c r="F189" s="2"/>
      <c r="G189" s="1"/>
      <c r="H189" s="1"/>
      <c r="I189" s="1"/>
      <c r="J189" s="1"/>
      <c r="K189" s="1"/>
      <c r="L189" s="6"/>
      <c r="M189" s="6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</sheetData>
  <autoFilter ref="A7:AC84">
    <filterColumn colId="1" showButton="0"/>
  </autoFilter>
  <mergeCells count="121">
    <mergeCell ref="A2:AB2"/>
    <mergeCell ref="A3:AB3"/>
    <mergeCell ref="A4:A6"/>
    <mergeCell ref="B4:C6"/>
    <mergeCell ref="D4:D6"/>
    <mergeCell ref="E4:E6"/>
    <mergeCell ref="F4:Q4"/>
    <mergeCell ref="R4:S5"/>
    <mergeCell ref="T4:V5"/>
    <mergeCell ref="W4:X5"/>
    <mergeCell ref="Y4:Y6"/>
    <mergeCell ref="Z4:AA4"/>
    <mergeCell ref="AB4:AB6"/>
    <mergeCell ref="F5:F6"/>
    <mergeCell ref="G5:H5"/>
    <mergeCell ref="I5:K5"/>
    <mergeCell ref="L5:N5"/>
    <mergeCell ref="O5:Q5"/>
    <mergeCell ref="Z5:Z6"/>
    <mergeCell ref="AA5:AA6"/>
    <mergeCell ref="W9:W16"/>
    <mergeCell ref="X9:X16"/>
    <mergeCell ref="Y9:Y16"/>
    <mergeCell ref="Z9:Z16"/>
    <mergeCell ref="AA9:AA16"/>
    <mergeCell ref="AB9:AB16"/>
    <mergeCell ref="B7:C7"/>
    <mergeCell ref="A9:A16"/>
    <mergeCell ref="B9:B16"/>
    <mergeCell ref="C9:C16"/>
    <mergeCell ref="D9:D16"/>
    <mergeCell ref="E9:E16"/>
    <mergeCell ref="X17:X24"/>
    <mergeCell ref="Y17:Y24"/>
    <mergeCell ref="Z17:Z24"/>
    <mergeCell ref="AA17:AA24"/>
    <mergeCell ref="AB17:AB24"/>
    <mergeCell ref="A17:A24"/>
    <mergeCell ref="B17:B24"/>
    <mergeCell ref="C17:C24"/>
    <mergeCell ref="D17:D24"/>
    <mergeCell ref="E17:E24"/>
    <mergeCell ref="W17:W24"/>
    <mergeCell ref="A33:A40"/>
    <mergeCell ref="B33:B40"/>
    <mergeCell ref="C33:C40"/>
    <mergeCell ref="D33:D40"/>
    <mergeCell ref="E33:E40"/>
    <mergeCell ref="A25:A32"/>
    <mergeCell ref="B25:B32"/>
    <mergeCell ref="C25:C32"/>
    <mergeCell ref="D25:D32"/>
    <mergeCell ref="E25:E32"/>
    <mergeCell ref="W33:W40"/>
    <mergeCell ref="X33:X40"/>
    <mergeCell ref="Y33:Y40"/>
    <mergeCell ref="Z33:Z40"/>
    <mergeCell ref="AA33:AA40"/>
    <mergeCell ref="AB33:AB40"/>
    <mergeCell ref="X25:X32"/>
    <mergeCell ref="Y25:Y32"/>
    <mergeCell ref="Z25:Z32"/>
    <mergeCell ref="AA25:AA32"/>
    <mergeCell ref="AB25:AB32"/>
    <mergeCell ref="W25:W32"/>
    <mergeCell ref="A50:A57"/>
    <mergeCell ref="B50:B57"/>
    <mergeCell ref="C50:C57"/>
    <mergeCell ref="D50:D57"/>
    <mergeCell ref="E50:E57"/>
    <mergeCell ref="A41:A48"/>
    <mergeCell ref="B41:B48"/>
    <mergeCell ref="C41:C48"/>
    <mergeCell ref="D41:D48"/>
    <mergeCell ref="E41:E48"/>
    <mergeCell ref="W50:W57"/>
    <mergeCell ref="X50:X57"/>
    <mergeCell ref="Y50:Y57"/>
    <mergeCell ref="Z50:Z57"/>
    <mergeCell ref="AA50:AA57"/>
    <mergeCell ref="AB50:AB57"/>
    <mergeCell ref="X41:X48"/>
    <mergeCell ref="Y41:Y48"/>
    <mergeCell ref="Z41:Z48"/>
    <mergeCell ref="AA41:AA48"/>
    <mergeCell ref="AB41:AB48"/>
    <mergeCell ref="W41:W48"/>
    <mergeCell ref="A67:A74"/>
    <mergeCell ref="B67:B74"/>
    <mergeCell ref="C67:C74"/>
    <mergeCell ref="D67:D74"/>
    <mergeCell ref="E67:E74"/>
    <mergeCell ref="A59:A66"/>
    <mergeCell ref="B59:B66"/>
    <mergeCell ref="C59:C66"/>
    <mergeCell ref="D59:D66"/>
    <mergeCell ref="E59:E66"/>
    <mergeCell ref="W67:W74"/>
    <mergeCell ref="X67:X74"/>
    <mergeCell ref="Y67:Y74"/>
    <mergeCell ref="Z67:Z74"/>
    <mergeCell ref="AA67:AA74"/>
    <mergeCell ref="AB67:AB74"/>
    <mergeCell ref="X59:X66"/>
    <mergeCell ref="Y59:Y66"/>
    <mergeCell ref="Z59:Z66"/>
    <mergeCell ref="AA59:AA66"/>
    <mergeCell ref="AB59:AB66"/>
    <mergeCell ref="W59:W66"/>
    <mergeCell ref="X76:X83"/>
    <mergeCell ref="Y76:Y83"/>
    <mergeCell ref="Z76:Z83"/>
    <mergeCell ref="AA76:AA83"/>
    <mergeCell ref="AB76:AB83"/>
    <mergeCell ref="B84:AB84"/>
    <mergeCell ref="A76:A83"/>
    <mergeCell ref="B76:B83"/>
    <mergeCell ref="C76:C83"/>
    <mergeCell ref="D76:D83"/>
    <mergeCell ref="E76:E83"/>
    <mergeCell ref="W76:W83"/>
  </mergeCells>
  <pageMargins left="0.39370078740157483" right="0.39370078740157483" top="0.78740157480314965" bottom="0.39370078740157483" header="0" footer="0"/>
  <pageSetup paperSize="8" scale="50" fitToHeight="4" orientation="landscape" r:id="rId1"/>
  <rowBreaks count="1" manualBreakCount="1">
    <brk id="40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110" zoomScaleNormal="110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A37" sqref="A37:J37"/>
    </sheetView>
  </sheetViews>
  <sheetFormatPr defaultRowHeight="15"/>
  <cols>
    <col min="1" max="1" width="6" style="81" customWidth="1"/>
    <col min="2" max="2" width="46.5703125" style="81" customWidth="1"/>
    <col min="3" max="4" width="17" style="81" customWidth="1"/>
    <col min="5" max="5" width="13.42578125" style="81" customWidth="1"/>
    <col min="6" max="6" width="15.5703125" style="81" customWidth="1"/>
    <col min="7" max="8" width="18" style="41" customWidth="1"/>
    <col min="9" max="9" width="14.140625" style="81" customWidth="1"/>
    <col min="10" max="10" width="33.7109375" style="81" customWidth="1"/>
    <col min="11" max="16384" width="9.140625" style="81"/>
  </cols>
  <sheetData>
    <row r="1" spans="1:10">
      <c r="J1" s="82"/>
    </row>
    <row r="2" spans="1:10" ht="40.5" customHeight="1">
      <c r="A2" s="172" t="s">
        <v>189</v>
      </c>
      <c r="B2" s="172"/>
      <c r="C2" s="172"/>
      <c r="D2" s="172"/>
      <c r="E2" s="172"/>
      <c r="F2" s="172"/>
      <c r="G2" s="172"/>
      <c r="H2" s="172"/>
      <c r="I2" s="172"/>
      <c r="J2" s="172"/>
    </row>
    <row r="4" spans="1:10" ht="91.5" customHeight="1">
      <c r="A4" s="173" t="s">
        <v>0</v>
      </c>
      <c r="B4" s="173" t="s">
        <v>146</v>
      </c>
      <c r="C4" s="174" t="s">
        <v>196</v>
      </c>
      <c r="D4" s="174"/>
      <c r="E4" s="174" t="s">
        <v>164</v>
      </c>
      <c r="F4" s="174"/>
      <c r="G4" s="175" t="s">
        <v>197</v>
      </c>
      <c r="H4" s="176"/>
      <c r="I4" s="174" t="s">
        <v>186</v>
      </c>
      <c r="J4" s="173" t="s">
        <v>147</v>
      </c>
    </row>
    <row r="5" spans="1:10" ht="25.5">
      <c r="A5" s="173"/>
      <c r="B5" s="173"/>
      <c r="C5" s="110" t="s">
        <v>163</v>
      </c>
      <c r="D5" s="110" t="s">
        <v>195</v>
      </c>
      <c r="E5" s="110" t="s">
        <v>185</v>
      </c>
      <c r="F5" s="110" t="s">
        <v>184</v>
      </c>
      <c r="G5" s="112" t="s">
        <v>185</v>
      </c>
      <c r="H5" s="112" t="s">
        <v>184</v>
      </c>
      <c r="I5" s="174"/>
      <c r="J5" s="173"/>
    </row>
    <row r="6" spans="1:10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12">
        <v>7</v>
      </c>
      <c r="H6" s="112">
        <v>8</v>
      </c>
      <c r="I6" s="112">
        <v>9</v>
      </c>
      <c r="J6" s="112">
        <v>10</v>
      </c>
    </row>
    <row r="7" spans="1:10" ht="25.5" customHeight="1">
      <c r="A7" s="106" t="s">
        <v>148</v>
      </c>
      <c r="B7" s="173" t="s">
        <v>190</v>
      </c>
      <c r="C7" s="173"/>
      <c r="D7" s="173"/>
      <c r="E7" s="173"/>
      <c r="F7" s="173"/>
      <c r="G7" s="173"/>
      <c r="H7" s="173"/>
      <c r="I7" s="173"/>
      <c r="J7" s="173"/>
    </row>
    <row r="8" spans="1:10" ht="39.75" customHeight="1">
      <c r="A8" s="106" t="s">
        <v>28</v>
      </c>
      <c r="B8" s="107" t="s">
        <v>149</v>
      </c>
      <c r="C8" s="106">
        <v>1.9099999999999999E-2</v>
      </c>
      <c r="D8" s="108">
        <v>5.3999999999999999E-2</v>
      </c>
      <c r="E8" s="106">
        <v>0.35370000000000001</v>
      </c>
      <c r="F8" s="106">
        <v>0.35980000000000001</v>
      </c>
      <c r="G8" s="114">
        <f t="shared" ref="G8:G29" si="0">D8*E8</f>
        <v>1.90998E-2</v>
      </c>
      <c r="H8" s="114">
        <f t="shared" ref="H8:H24" si="1">D8*F8</f>
        <v>1.9429200000000001E-2</v>
      </c>
      <c r="I8" s="109">
        <f>H8/G8*100</f>
        <v>101.72462538874754</v>
      </c>
      <c r="J8" s="106"/>
    </row>
    <row r="9" spans="1:10" ht="39.75" customHeight="1">
      <c r="A9" s="106" t="s">
        <v>29</v>
      </c>
      <c r="B9" s="107" t="s">
        <v>149</v>
      </c>
      <c r="C9" s="106">
        <v>4.5400000000000003E-2</v>
      </c>
      <c r="D9" s="106">
        <v>5.3999999999999999E-2</v>
      </c>
      <c r="E9" s="106">
        <v>0.8407</v>
      </c>
      <c r="F9" s="106">
        <v>0.85199999999999998</v>
      </c>
      <c r="G9" s="114">
        <f t="shared" si="0"/>
        <v>4.5397800000000002E-2</v>
      </c>
      <c r="H9" s="114">
        <f t="shared" si="1"/>
        <v>4.6008E-2</v>
      </c>
      <c r="I9" s="109">
        <f t="shared" ref="I9:I34" si="2">H9/G9*100</f>
        <v>101.34411799690734</v>
      </c>
      <c r="J9" s="106"/>
    </row>
    <row r="10" spans="1:10" ht="39.75" customHeight="1">
      <c r="A10" s="106" t="s">
        <v>30</v>
      </c>
      <c r="B10" s="107" t="s">
        <v>150</v>
      </c>
      <c r="C10" s="106">
        <v>1.9099999999999999E-2</v>
      </c>
      <c r="D10" s="106">
        <v>2.7199999999999998E-2</v>
      </c>
      <c r="E10" s="106">
        <v>0.71209999999999996</v>
      </c>
      <c r="F10" s="106">
        <v>0.72450000000000003</v>
      </c>
      <c r="G10" s="114">
        <f t="shared" si="0"/>
        <v>1.9369119999999997E-2</v>
      </c>
      <c r="H10" s="114">
        <f t="shared" si="1"/>
        <v>1.9706399999999999E-2</v>
      </c>
      <c r="I10" s="109">
        <f t="shared" si="2"/>
        <v>101.74132846510322</v>
      </c>
      <c r="J10" s="106"/>
    </row>
    <row r="11" spans="1:10" ht="39.75" customHeight="1">
      <c r="A11" s="111" t="s">
        <v>151</v>
      </c>
      <c r="B11" s="107" t="s">
        <v>152</v>
      </c>
      <c r="C11" s="111">
        <v>1.9099999999999999E-2</v>
      </c>
      <c r="D11" s="111">
        <v>5.2400000000000002E-2</v>
      </c>
      <c r="E11" s="111">
        <v>0.35830000000000001</v>
      </c>
      <c r="F11" s="112">
        <v>0.35830000000000001</v>
      </c>
      <c r="G11" s="114">
        <f t="shared" si="0"/>
        <v>1.877492E-2</v>
      </c>
      <c r="H11" s="114">
        <f t="shared" si="1"/>
        <v>1.877492E-2</v>
      </c>
      <c r="I11" s="109">
        <f t="shared" si="2"/>
        <v>100</v>
      </c>
      <c r="J11" s="111" t="s">
        <v>187</v>
      </c>
    </row>
    <row r="12" spans="1:10" ht="39.75" customHeight="1">
      <c r="A12" s="106" t="s">
        <v>31</v>
      </c>
      <c r="B12" s="107" t="s">
        <v>152</v>
      </c>
      <c r="C12" s="106">
        <v>2.46E-2</v>
      </c>
      <c r="D12" s="106">
        <v>5.2400000000000002E-2</v>
      </c>
      <c r="E12" s="106">
        <v>0.47649999999999998</v>
      </c>
      <c r="F12" s="106">
        <v>0.48670000000000002</v>
      </c>
      <c r="G12" s="114">
        <f t="shared" si="0"/>
        <v>2.4968600000000001E-2</v>
      </c>
      <c r="H12" s="114">
        <f t="shared" si="1"/>
        <v>2.5503080000000001E-2</v>
      </c>
      <c r="I12" s="109">
        <f t="shared" si="2"/>
        <v>102.14060860440715</v>
      </c>
      <c r="J12" s="106"/>
    </row>
    <row r="13" spans="1:10" ht="39.75" customHeight="1">
      <c r="A13" s="106" t="s">
        <v>94</v>
      </c>
      <c r="B13" s="107" t="s">
        <v>152</v>
      </c>
      <c r="C13" s="106">
        <v>4.2099999999999999E-2</v>
      </c>
      <c r="D13" s="106">
        <v>5.2400000000000002E-2</v>
      </c>
      <c r="E13" s="106">
        <v>0.82340000000000002</v>
      </c>
      <c r="F13" s="106">
        <v>0.83350000000000002</v>
      </c>
      <c r="G13" s="114">
        <f t="shared" si="0"/>
        <v>4.3146160000000003E-2</v>
      </c>
      <c r="H13" s="114">
        <f t="shared" si="1"/>
        <v>4.3675400000000003E-2</v>
      </c>
      <c r="I13" s="109">
        <f t="shared" si="2"/>
        <v>101.22662132620842</v>
      </c>
      <c r="J13" s="106"/>
    </row>
    <row r="14" spans="1:10" ht="39.75" customHeight="1">
      <c r="A14" s="111" t="s">
        <v>137</v>
      </c>
      <c r="B14" s="107" t="s">
        <v>165</v>
      </c>
      <c r="C14" s="111">
        <v>1.9099999999999999E-2</v>
      </c>
      <c r="D14" s="111">
        <v>2.3099999999999999E-2</v>
      </c>
      <c r="E14" s="108">
        <v>0.83099999999999996</v>
      </c>
      <c r="F14" s="108">
        <v>0.83099999999999996</v>
      </c>
      <c r="G14" s="114">
        <f t="shared" si="0"/>
        <v>1.9196099999999997E-2</v>
      </c>
      <c r="H14" s="114">
        <f t="shared" si="1"/>
        <v>1.9196099999999997E-2</v>
      </c>
      <c r="I14" s="109">
        <f t="shared" si="2"/>
        <v>100</v>
      </c>
      <c r="J14" s="112" t="s">
        <v>187</v>
      </c>
    </row>
    <row r="15" spans="1:10" ht="39.75" customHeight="1">
      <c r="A15" s="111" t="s">
        <v>153</v>
      </c>
      <c r="B15" s="107" t="s">
        <v>166</v>
      </c>
      <c r="C15" s="111">
        <v>1.9099999999999999E-2</v>
      </c>
      <c r="D15" s="111">
        <v>3.2899999999999999E-2</v>
      </c>
      <c r="E15" s="111">
        <v>0.56420000000000003</v>
      </c>
      <c r="F15" s="112">
        <v>0.56420000000000003</v>
      </c>
      <c r="G15" s="114">
        <f t="shared" si="0"/>
        <v>1.8562180000000001E-2</v>
      </c>
      <c r="H15" s="114">
        <f t="shared" si="1"/>
        <v>1.8562180000000001E-2</v>
      </c>
      <c r="I15" s="109">
        <f t="shared" si="2"/>
        <v>100</v>
      </c>
      <c r="J15" s="112" t="s">
        <v>187</v>
      </c>
    </row>
    <row r="16" spans="1:10" ht="39.75" customHeight="1">
      <c r="A16" s="106" t="s">
        <v>154</v>
      </c>
      <c r="B16" s="107" t="s">
        <v>155</v>
      </c>
      <c r="C16" s="106">
        <v>1.9099999999999999E-2</v>
      </c>
      <c r="D16" s="106">
        <v>2.2800000000000001E-2</v>
      </c>
      <c r="E16" s="106">
        <v>0.85950000000000004</v>
      </c>
      <c r="F16" s="106">
        <v>0.86939999999999995</v>
      </c>
      <c r="G16" s="114">
        <f t="shared" si="0"/>
        <v>1.9596600000000002E-2</v>
      </c>
      <c r="H16" s="114">
        <f t="shared" si="1"/>
        <v>1.9822320000000001E-2</v>
      </c>
      <c r="I16" s="109">
        <f t="shared" si="2"/>
        <v>101.15183246073298</v>
      </c>
      <c r="J16" s="106"/>
    </row>
    <row r="17" spans="1:10" ht="39.75" customHeight="1">
      <c r="A17" s="111" t="s">
        <v>156</v>
      </c>
      <c r="B17" s="107" t="s">
        <v>170</v>
      </c>
      <c r="C17" s="111">
        <v>1.9099999999999999E-2</v>
      </c>
      <c r="D17" s="111">
        <v>2.9600000000000001E-2</v>
      </c>
      <c r="E17" s="111">
        <v>0.63449999999999995</v>
      </c>
      <c r="F17" s="112">
        <v>0.63449999999999995</v>
      </c>
      <c r="G17" s="114">
        <f t="shared" si="0"/>
        <v>1.8781199999999998E-2</v>
      </c>
      <c r="H17" s="114">
        <f t="shared" si="1"/>
        <v>1.8781199999999998E-2</v>
      </c>
      <c r="I17" s="109">
        <f t="shared" si="2"/>
        <v>100</v>
      </c>
      <c r="J17" s="112" t="s">
        <v>187</v>
      </c>
    </row>
    <row r="18" spans="1:10" ht="39.75" customHeight="1">
      <c r="A18" s="111" t="s">
        <v>168</v>
      </c>
      <c r="B18" s="107" t="s">
        <v>157</v>
      </c>
      <c r="C18" s="111">
        <v>2.2700000000000001E-2</v>
      </c>
      <c r="D18" s="111">
        <v>5.4399999999999997E-2</v>
      </c>
      <c r="E18" s="111">
        <v>0.40570000000000001</v>
      </c>
      <c r="F18" s="112">
        <v>0.40570000000000001</v>
      </c>
      <c r="G18" s="114">
        <f t="shared" si="0"/>
        <v>2.2070079999999999E-2</v>
      </c>
      <c r="H18" s="114">
        <f t="shared" si="1"/>
        <v>2.2070079999999999E-2</v>
      </c>
      <c r="I18" s="109">
        <f t="shared" si="2"/>
        <v>100</v>
      </c>
      <c r="J18" s="112" t="s">
        <v>187</v>
      </c>
    </row>
    <row r="19" spans="1:10" ht="39.75" customHeight="1">
      <c r="A19" s="111" t="s">
        <v>169</v>
      </c>
      <c r="B19" s="107" t="s">
        <v>157</v>
      </c>
      <c r="C19" s="111">
        <v>2.46E-2</v>
      </c>
      <c r="D19" s="111">
        <v>5.4399999999999997E-2</v>
      </c>
      <c r="E19" s="111">
        <v>0.45169999999999999</v>
      </c>
      <c r="F19" s="112">
        <v>0.45169999999999999</v>
      </c>
      <c r="G19" s="114">
        <f t="shared" si="0"/>
        <v>2.4572479999999997E-2</v>
      </c>
      <c r="H19" s="114">
        <f t="shared" si="1"/>
        <v>2.4572479999999997E-2</v>
      </c>
      <c r="I19" s="109">
        <f t="shared" si="2"/>
        <v>100</v>
      </c>
      <c r="J19" s="112" t="s">
        <v>187</v>
      </c>
    </row>
    <row r="20" spans="1:10" ht="39.75" customHeight="1">
      <c r="A20" s="106" t="s">
        <v>167</v>
      </c>
      <c r="B20" s="107" t="s">
        <v>157</v>
      </c>
      <c r="C20" s="106">
        <v>4.2099999999999999E-2</v>
      </c>
      <c r="D20" s="106">
        <v>5.4399999999999997E-2</v>
      </c>
      <c r="E20" s="106">
        <v>0.78149999999999997</v>
      </c>
      <c r="F20" s="106">
        <v>0.79049999999999998</v>
      </c>
      <c r="G20" s="114">
        <f t="shared" si="0"/>
        <v>4.2513599999999999E-2</v>
      </c>
      <c r="H20" s="114">
        <f t="shared" si="1"/>
        <v>4.3003199999999998E-2</v>
      </c>
      <c r="I20" s="109">
        <f t="shared" si="2"/>
        <v>101.15163147792707</v>
      </c>
      <c r="J20" s="106"/>
    </row>
    <row r="21" spans="1:10" ht="39.75" customHeight="1">
      <c r="A21" s="111" t="s">
        <v>173</v>
      </c>
      <c r="B21" s="107" t="s">
        <v>172</v>
      </c>
      <c r="C21" s="111">
        <v>2.2700000000000001E-2</v>
      </c>
      <c r="D21" s="111">
        <v>3.4700000000000002E-2</v>
      </c>
      <c r="E21" s="111">
        <v>0.63800000000000001</v>
      </c>
      <c r="F21" s="112">
        <v>0.63800000000000001</v>
      </c>
      <c r="G21" s="114">
        <f t="shared" si="0"/>
        <v>2.2138600000000001E-2</v>
      </c>
      <c r="H21" s="114">
        <f t="shared" si="1"/>
        <v>2.2138600000000001E-2</v>
      </c>
      <c r="I21" s="109">
        <f t="shared" si="2"/>
        <v>100</v>
      </c>
      <c r="J21" s="112" t="s">
        <v>187</v>
      </c>
    </row>
    <row r="22" spans="1:10" ht="39.75" customHeight="1">
      <c r="A22" s="111" t="s">
        <v>174</v>
      </c>
      <c r="B22" s="107" t="s">
        <v>175</v>
      </c>
      <c r="C22" s="111">
        <v>2.2700000000000001E-2</v>
      </c>
      <c r="D22" s="111">
        <v>3.0200000000000001E-2</v>
      </c>
      <c r="E22" s="111">
        <v>0.73029999999999995</v>
      </c>
      <c r="F22" s="112">
        <v>0.73029999999999995</v>
      </c>
      <c r="G22" s="114">
        <f t="shared" si="0"/>
        <v>2.2055059999999998E-2</v>
      </c>
      <c r="H22" s="114">
        <f t="shared" si="1"/>
        <v>2.2055059999999998E-2</v>
      </c>
      <c r="I22" s="109">
        <f t="shared" si="2"/>
        <v>100</v>
      </c>
      <c r="J22" s="112" t="s">
        <v>187</v>
      </c>
    </row>
    <row r="23" spans="1:10" ht="39.75" customHeight="1">
      <c r="A23" s="111" t="s">
        <v>176</v>
      </c>
      <c r="B23" s="107" t="s">
        <v>175</v>
      </c>
      <c r="C23" s="111">
        <v>2.5399999999999999E-2</v>
      </c>
      <c r="D23" s="111">
        <v>3.0200000000000001E-2</v>
      </c>
      <c r="E23" s="111">
        <v>0.9254</v>
      </c>
      <c r="F23" s="112">
        <v>0.9254</v>
      </c>
      <c r="G23" s="114">
        <f t="shared" si="0"/>
        <v>2.7947080000000003E-2</v>
      </c>
      <c r="H23" s="114">
        <f t="shared" si="1"/>
        <v>2.7947080000000003E-2</v>
      </c>
      <c r="I23" s="109">
        <f t="shared" si="2"/>
        <v>100</v>
      </c>
      <c r="J23" s="112" t="s">
        <v>187</v>
      </c>
    </row>
    <row r="24" spans="1:10" ht="39.75" customHeight="1">
      <c r="A24" s="111" t="s">
        <v>177</v>
      </c>
      <c r="B24" s="107" t="s">
        <v>158</v>
      </c>
      <c r="C24" s="111">
        <v>2.2100000000000002E-2</v>
      </c>
      <c r="D24" s="111">
        <v>5.9499999999999997E-2</v>
      </c>
      <c r="E24" s="111">
        <v>0.36030000000000001</v>
      </c>
      <c r="F24" s="112">
        <v>0.36030000000000001</v>
      </c>
      <c r="G24" s="114">
        <f t="shared" si="0"/>
        <v>2.1437849999999998E-2</v>
      </c>
      <c r="H24" s="114">
        <f t="shared" si="1"/>
        <v>2.1437849999999998E-2</v>
      </c>
      <c r="I24" s="109">
        <f t="shared" si="2"/>
        <v>100</v>
      </c>
      <c r="J24" s="112" t="s">
        <v>187</v>
      </c>
    </row>
    <row r="25" spans="1:10" ht="39.75" customHeight="1">
      <c r="A25" s="113" t="s">
        <v>178</v>
      </c>
      <c r="B25" s="115" t="s">
        <v>158</v>
      </c>
      <c r="C25" s="113">
        <v>2.46E-2</v>
      </c>
      <c r="D25" s="113">
        <v>5.9499999999999997E-2</v>
      </c>
      <c r="E25" s="113">
        <v>0.41339999999999999</v>
      </c>
      <c r="F25" s="113" t="s">
        <v>144</v>
      </c>
      <c r="G25" s="114">
        <f t="shared" si="0"/>
        <v>2.4597299999999999E-2</v>
      </c>
      <c r="H25" s="114" t="s">
        <v>15</v>
      </c>
      <c r="I25" s="116" t="s">
        <v>15</v>
      </c>
      <c r="J25" s="113" t="s">
        <v>194</v>
      </c>
    </row>
    <row r="26" spans="1:10" ht="39.75" customHeight="1">
      <c r="A26" s="111" t="s">
        <v>180</v>
      </c>
      <c r="B26" s="107" t="s">
        <v>179</v>
      </c>
      <c r="C26" s="111">
        <v>2.2100000000000002E-2</v>
      </c>
      <c r="D26" s="111">
        <v>2.7699999999999999E-2</v>
      </c>
      <c r="E26" s="111">
        <v>0.80940000000000001</v>
      </c>
      <c r="F26" s="112">
        <v>0.80940000000000001</v>
      </c>
      <c r="G26" s="114">
        <f t="shared" si="0"/>
        <v>2.242038E-2</v>
      </c>
      <c r="H26" s="114">
        <f>D26*F26</f>
        <v>2.242038E-2</v>
      </c>
      <c r="I26" s="109">
        <f t="shared" si="2"/>
        <v>100</v>
      </c>
      <c r="J26" s="112" t="s">
        <v>187</v>
      </c>
    </row>
    <row r="27" spans="1:10" ht="39.75" customHeight="1">
      <c r="A27" s="111" t="s">
        <v>181</v>
      </c>
      <c r="B27" s="107" t="s">
        <v>159</v>
      </c>
      <c r="C27" s="111">
        <v>2.2100000000000002E-2</v>
      </c>
      <c r="D27" s="111">
        <v>5.5300000000000002E-2</v>
      </c>
      <c r="E27" s="111">
        <v>0.38819999999999999</v>
      </c>
      <c r="F27" s="112">
        <v>0.38819999999999999</v>
      </c>
      <c r="G27" s="114">
        <f t="shared" si="0"/>
        <v>2.1467460000000001E-2</v>
      </c>
      <c r="H27" s="114">
        <f>D27*F27</f>
        <v>2.1467460000000001E-2</v>
      </c>
      <c r="I27" s="109">
        <f t="shared" si="2"/>
        <v>100</v>
      </c>
      <c r="J27" s="112" t="s">
        <v>187</v>
      </c>
    </row>
    <row r="28" spans="1:10" s="41" customFormat="1" ht="39.75" customHeight="1">
      <c r="A28" s="113" t="s">
        <v>171</v>
      </c>
      <c r="B28" s="115" t="s">
        <v>159</v>
      </c>
      <c r="C28" s="113">
        <v>2.46E-2</v>
      </c>
      <c r="D28" s="113">
        <v>5.5300000000000002E-2</v>
      </c>
      <c r="E28" s="113">
        <v>0.4511</v>
      </c>
      <c r="F28" s="113">
        <v>0.45789999999999997</v>
      </c>
      <c r="G28" s="114">
        <f t="shared" si="0"/>
        <v>2.4945830000000002E-2</v>
      </c>
      <c r="H28" s="114">
        <f>D28*F28</f>
        <v>2.532187E-2</v>
      </c>
      <c r="I28" s="109">
        <f t="shared" si="2"/>
        <v>101.50742629128796</v>
      </c>
      <c r="J28" s="113"/>
    </row>
    <row r="29" spans="1:10" ht="39.75" customHeight="1">
      <c r="A29" s="106" t="s">
        <v>182</v>
      </c>
      <c r="B29" s="107" t="s">
        <v>160</v>
      </c>
      <c r="C29" s="106">
        <v>2.2100000000000002E-2</v>
      </c>
      <c r="D29" s="106">
        <v>4.82E-2</v>
      </c>
      <c r="E29" s="106">
        <v>0.45850000000000002</v>
      </c>
      <c r="F29" s="108">
        <v>0.46700000000000003</v>
      </c>
      <c r="G29" s="114">
        <f t="shared" si="0"/>
        <v>2.20997E-2</v>
      </c>
      <c r="H29" s="114">
        <f>D29*F29</f>
        <v>2.2509400000000002E-2</v>
      </c>
      <c r="I29" s="109">
        <f t="shared" si="2"/>
        <v>101.8538713195202</v>
      </c>
      <c r="J29" s="106"/>
    </row>
    <row r="30" spans="1:10" ht="25.5" customHeight="1">
      <c r="A30" s="106" t="s">
        <v>145</v>
      </c>
      <c r="B30" s="173" t="s">
        <v>191</v>
      </c>
      <c r="C30" s="173"/>
      <c r="D30" s="173"/>
      <c r="E30" s="173"/>
      <c r="F30" s="173"/>
      <c r="G30" s="173"/>
      <c r="H30" s="173"/>
      <c r="I30" s="173"/>
      <c r="J30" s="173"/>
    </row>
    <row r="31" spans="1:10" ht="68.25" customHeight="1">
      <c r="A31" s="182" t="s">
        <v>32</v>
      </c>
      <c r="B31" s="179" t="s">
        <v>161</v>
      </c>
      <c r="C31" s="106">
        <v>7.0800000000000002E-2</v>
      </c>
      <c r="D31" s="106">
        <v>0.1002</v>
      </c>
      <c r="E31" s="108">
        <v>0.73599999999999999</v>
      </c>
      <c r="F31" s="106">
        <v>0.75949999999999995</v>
      </c>
      <c r="G31" s="114">
        <f>D31*E31</f>
        <v>7.3747199999999999E-2</v>
      </c>
      <c r="H31" s="114">
        <f>D31*F31</f>
        <v>7.61019E-2</v>
      </c>
      <c r="I31" s="109">
        <f t="shared" si="2"/>
        <v>103.19293478260869</v>
      </c>
      <c r="J31" s="106" t="s">
        <v>162</v>
      </c>
    </row>
    <row r="32" spans="1:10" ht="132.75" customHeight="1">
      <c r="A32" s="183"/>
      <c r="B32" s="180"/>
      <c r="C32" s="106">
        <v>7.0800000000000002E-2</v>
      </c>
      <c r="D32" s="106">
        <v>0.1002</v>
      </c>
      <c r="E32" s="106">
        <v>0.74160000000000004</v>
      </c>
      <c r="F32" s="106">
        <v>0.76449999999999996</v>
      </c>
      <c r="G32" s="114">
        <f t="shared" ref="G32:G33" si="3">D32*E32</f>
        <v>7.4308319999999997E-2</v>
      </c>
      <c r="H32" s="114">
        <f t="shared" ref="H32:H33" si="4">D32*F32</f>
        <v>7.6602899999999988E-2</v>
      </c>
      <c r="I32" s="109">
        <f t="shared" si="2"/>
        <v>103.08791801510246</v>
      </c>
      <c r="J32" s="106" t="s">
        <v>183</v>
      </c>
    </row>
    <row r="33" spans="1:10" ht="41.25" customHeight="1">
      <c r="A33" s="184"/>
      <c r="B33" s="181"/>
      <c r="C33" s="111">
        <v>7.0800000000000002E-2</v>
      </c>
      <c r="D33" s="111">
        <v>0.1002</v>
      </c>
      <c r="E33" s="111">
        <v>0.81279999999999997</v>
      </c>
      <c r="F33" s="111">
        <v>0.81279999999999997</v>
      </c>
      <c r="G33" s="114">
        <f t="shared" si="3"/>
        <v>8.1442559999999997E-2</v>
      </c>
      <c r="H33" s="114">
        <f t="shared" si="4"/>
        <v>8.1442559999999997E-2</v>
      </c>
      <c r="I33" s="109">
        <f t="shared" si="2"/>
        <v>100</v>
      </c>
      <c r="J33" s="111" t="s">
        <v>188</v>
      </c>
    </row>
    <row r="34" spans="1:10" ht="65.25" customHeight="1">
      <c r="A34" s="113" t="s">
        <v>79</v>
      </c>
      <c r="B34" s="115" t="s">
        <v>193</v>
      </c>
      <c r="C34" s="113">
        <v>7.0800000000000002E-2</v>
      </c>
      <c r="D34" s="113">
        <v>7.4099999999999999E-2</v>
      </c>
      <c r="E34" s="113">
        <v>0.99519999999999997</v>
      </c>
      <c r="F34" s="113" t="s">
        <v>15</v>
      </c>
      <c r="G34" s="114">
        <f>D34*E34</f>
        <v>7.3744320000000002E-2</v>
      </c>
      <c r="H34" s="114">
        <v>7.4099999999999999E-2</v>
      </c>
      <c r="I34" s="116">
        <f t="shared" si="2"/>
        <v>100.48231511254019</v>
      </c>
      <c r="J34" s="113" t="s">
        <v>192</v>
      </c>
    </row>
    <row r="36" spans="1:10">
      <c r="A36" s="81" t="s">
        <v>198</v>
      </c>
    </row>
    <row r="37" spans="1:10" ht="29.25" customHeight="1">
      <c r="A37" s="177" t="s">
        <v>199</v>
      </c>
      <c r="B37" s="177"/>
      <c r="C37" s="177"/>
      <c r="D37" s="177"/>
      <c r="E37" s="177"/>
      <c r="F37" s="177"/>
      <c r="G37" s="177"/>
      <c r="H37" s="177"/>
      <c r="I37" s="177"/>
      <c r="J37" s="177"/>
    </row>
    <row r="38" spans="1:10" ht="33" customHeight="1">
      <c r="A38" s="178" t="s">
        <v>200</v>
      </c>
      <c r="B38" s="178"/>
      <c r="C38" s="178"/>
      <c r="D38" s="178"/>
      <c r="E38" s="178"/>
      <c r="F38" s="178"/>
      <c r="G38" s="178"/>
      <c r="H38" s="178"/>
      <c r="I38" s="178"/>
      <c r="J38" s="178"/>
    </row>
  </sheetData>
  <mergeCells count="14">
    <mergeCell ref="A37:J37"/>
    <mergeCell ref="A38:J38"/>
    <mergeCell ref="B31:B33"/>
    <mergeCell ref="A31:A33"/>
    <mergeCell ref="B7:J7"/>
    <mergeCell ref="A2:J2"/>
    <mergeCell ref="B30:J30"/>
    <mergeCell ref="C4:D4"/>
    <mergeCell ref="E4:F4"/>
    <mergeCell ref="B4:B5"/>
    <mergeCell ref="A4:A5"/>
    <mergeCell ref="I4:I5"/>
    <mergeCell ref="J4:J5"/>
    <mergeCell ref="G4:H4"/>
  </mergeCells>
  <pageMargins left="0.39370078740157483" right="0.39370078740157483" top="0.35433070866141736" bottom="0.39370078740157483" header="0" footer="0"/>
  <pageSetup paperSize="9" scale="6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="80" zoomScaleNormal="8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M30" sqref="M30"/>
    </sheetView>
  </sheetViews>
  <sheetFormatPr defaultColWidth="9.140625" defaultRowHeight="15"/>
  <cols>
    <col min="1" max="1" width="5.85546875" style="37" customWidth="1"/>
    <col min="2" max="2" width="47.140625" style="38" customWidth="1"/>
    <col min="3" max="3" width="13.28515625" style="39" customWidth="1"/>
    <col min="4" max="4" width="13.5703125" style="39" customWidth="1"/>
    <col min="5" max="5" width="14.28515625" style="39" customWidth="1"/>
    <col min="6" max="6" width="9.85546875" style="39" customWidth="1"/>
    <col min="7" max="7" width="13.7109375" style="39" hidden="1" customWidth="1"/>
    <col min="8" max="8" width="9.140625" style="39" hidden="1" customWidth="1"/>
    <col min="9" max="16384" width="9.140625" style="41"/>
  </cols>
  <sheetData>
    <row r="1" spans="1:8" ht="13.5" customHeight="1">
      <c r="H1" s="40"/>
    </row>
    <row r="2" spans="1:8" s="42" customFormat="1" ht="21" customHeight="1">
      <c r="A2" s="185" t="s">
        <v>39</v>
      </c>
      <c r="B2" s="185"/>
      <c r="C2" s="185"/>
      <c r="D2" s="185"/>
      <c r="E2" s="185"/>
      <c r="F2" s="185"/>
      <c r="G2" s="185"/>
      <c r="H2" s="185"/>
    </row>
    <row r="3" spans="1:8" s="42" customFormat="1" ht="21.75" customHeight="1">
      <c r="A3" s="186" t="s">
        <v>0</v>
      </c>
      <c r="B3" s="186" t="s">
        <v>40</v>
      </c>
      <c r="C3" s="187" t="s">
        <v>41</v>
      </c>
      <c r="D3" s="187"/>
      <c r="E3" s="187"/>
      <c r="F3" s="187"/>
      <c r="G3" s="187"/>
      <c r="H3" s="187"/>
    </row>
    <row r="4" spans="1:8" s="42" customFormat="1" ht="21.75" customHeight="1">
      <c r="A4" s="186"/>
      <c r="B4" s="186"/>
      <c r="C4" s="187" t="s">
        <v>42</v>
      </c>
      <c r="D4" s="187" t="s">
        <v>43</v>
      </c>
      <c r="E4" s="187" t="s">
        <v>44</v>
      </c>
      <c r="F4" s="187" t="s">
        <v>45</v>
      </c>
      <c r="G4" s="187" t="s">
        <v>46</v>
      </c>
      <c r="H4" s="187" t="s">
        <v>45</v>
      </c>
    </row>
    <row r="5" spans="1:8" ht="24.75" customHeight="1">
      <c r="A5" s="186"/>
      <c r="B5" s="186"/>
      <c r="C5" s="187"/>
      <c r="D5" s="187"/>
      <c r="E5" s="187"/>
      <c r="F5" s="187"/>
      <c r="G5" s="187"/>
      <c r="H5" s="187"/>
    </row>
    <row r="6" spans="1:8" ht="16.5" customHeight="1">
      <c r="A6" s="43" t="s">
        <v>47</v>
      </c>
      <c r="B6" s="43"/>
      <c r="C6" s="43"/>
      <c r="D6" s="43"/>
      <c r="E6" s="43"/>
      <c r="F6" s="43"/>
      <c r="G6" s="43"/>
      <c r="H6" s="43"/>
    </row>
    <row r="7" spans="1:8" ht="39.75" customHeight="1">
      <c r="A7" s="44">
        <v>1</v>
      </c>
      <c r="B7" s="45" t="s">
        <v>48</v>
      </c>
      <c r="C7" s="46" t="s">
        <v>49</v>
      </c>
      <c r="D7" s="47">
        <v>1915.25</v>
      </c>
      <c r="E7" s="47">
        <v>1980.36</v>
      </c>
      <c r="F7" s="48">
        <f>E7/D7</f>
        <v>1.033995561937084</v>
      </c>
      <c r="G7" s="47">
        <v>2227.85</v>
      </c>
      <c r="H7" s="49">
        <f>G7/E7</f>
        <v>1.1249722272718092</v>
      </c>
    </row>
    <row r="8" spans="1:8" ht="39.75" customHeight="1">
      <c r="A8" s="44"/>
      <c r="B8" s="45" t="s">
        <v>50</v>
      </c>
      <c r="C8" s="46" t="s">
        <v>49</v>
      </c>
      <c r="D8" s="47">
        <v>1653.08</v>
      </c>
      <c r="E8" s="47">
        <v>1709.25</v>
      </c>
      <c r="F8" s="48">
        <f>E8/D8</f>
        <v>1.033978996781765</v>
      </c>
      <c r="G8" s="47"/>
      <c r="H8" s="49"/>
    </row>
    <row r="9" spans="1:8" ht="30">
      <c r="A9" s="44">
        <v>6</v>
      </c>
      <c r="B9" s="50" t="s">
        <v>51</v>
      </c>
      <c r="C9" s="46" t="s">
        <v>49</v>
      </c>
      <c r="D9" s="47">
        <v>2030.12</v>
      </c>
      <c r="E9" s="47">
        <v>2099.15</v>
      </c>
      <c r="F9" s="48">
        <f>E9/D9</f>
        <v>1.0340029160837785</v>
      </c>
      <c r="G9" s="47">
        <v>2227.85</v>
      </c>
      <c r="H9" s="49">
        <f>G9/E9</f>
        <v>1.0613105304528023</v>
      </c>
    </row>
    <row r="10" spans="1:8" ht="47.25" customHeight="1">
      <c r="A10" s="44">
        <v>7</v>
      </c>
      <c r="B10" s="50" t="s">
        <v>52</v>
      </c>
      <c r="C10" s="46" t="s">
        <v>49</v>
      </c>
      <c r="D10" s="47">
        <v>1276.24</v>
      </c>
      <c r="E10" s="47">
        <v>854.83</v>
      </c>
      <c r="F10" s="48">
        <f>E10/D10</f>
        <v>0.66980348523788635</v>
      </c>
      <c r="G10" s="47">
        <v>2227.85</v>
      </c>
      <c r="H10" s="49">
        <f>G10/E10</f>
        <v>2.6061907045845372</v>
      </c>
    </row>
    <row r="11" spans="1:8" ht="47.25" customHeight="1">
      <c r="A11" s="44">
        <v>8</v>
      </c>
      <c r="B11" s="50" t="s">
        <v>53</v>
      </c>
      <c r="C11" s="46" t="s">
        <v>49</v>
      </c>
      <c r="D11" s="47">
        <v>826.73</v>
      </c>
      <c r="E11" s="47">
        <v>854.83</v>
      </c>
      <c r="F11" s="48">
        <f>E11/D11</f>
        <v>1.033989331462509</v>
      </c>
      <c r="G11" s="47">
        <v>2227.85</v>
      </c>
      <c r="H11" s="49">
        <f>G11/E11</f>
        <v>2.6061907045845372</v>
      </c>
    </row>
    <row r="12" spans="1:8" ht="18" customHeight="1">
      <c r="A12" s="43" t="s">
        <v>54</v>
      </c>
      <c r="B12" s="43"/>
      <c r="C12" s="43"/>
      <c r="D12" s="43"/>
      <c r="E12" s="43"/>
      <c r="F12" s="43"/>
      <c r="G12" s="43"/>
      <c r="H12" s="43"/>
    </row>
    <row r="13" spans="1:8" ht="25.5" customHeight="1">
      <c r="A13" s="51">
        <v>1</v>
      </c>
      <c r="B13" s="52" t="s">
        <v>55</v>
      </c>
      <c r="C13" s="53" t="s">
        <v>56</v>
      </c>
      <c r="D13" s="54">
        <v>49.57</v>
      </c>
      <c r="E13" s="47">
        <v>51.25</v>
      </c>
      <c r="F13" s="55">
        <f>E13/D13</f>
        <v>1.0338914666128707</v>
      </c>
      <c r="G13" s="54">
        <f>E13*1.036</f>
        <v>53.094999999999999</v>
      </c>
      <c r="H13" s="55">
        <f>G13/E13</f>
        <v>1.036</v>
      </c>
    </row>
    <row r="14" spans="1:8" ht="25.5" customHeight="1">
      <c r="A14" s="51">
        <v>2</v>
      </c>
      <c r="B14" s="52" t="s">
        <v>57</v>
      </c>
      <c r="C14" s="53" t="s">
        <v>56</v>
      </c>
      <c r="D14" s="54">
        <v>138.24</v>
      </c>
      <c r="E14" s="47">
        <v>142.91999999999999</v>
      </c>
      <c r="F14" s="55">
        <f>E14/D14</f>
        <v>1.0338541666666665</v>
      </c>
      <c r="G14" s="54">
        <f>E14*1.036</f>
        <v>148.06511999999998</v>
      </c>
      <c r="H14" s="55">
        <f>G14/E14</f>
        <v>1.036</v>
      </c>
    </row>
    <row r="15" spans="1:8" ht="25.5" customHeight="1">
      <c r="A15" s="51">
        <v>3</v>
      </c>
      <c r="B15" s="52" t="s">
        <v>140</v>
      </c>
      <c r="C15" s="53" t="s">
        <v>56</v>
      </c>
      <c r="D15" s="54">
        <v>22.01</v>
      </c>
      <c r="E15" s="47">
        <v>22.76</v>
      </c>
      <c r="F15" s="55">
        <f>E15/D15</f>
        <v>1.0340754202635165</v>
      </c>
      <c r="G15" s="54">
        <f>E15*1.036</f>
        <v>23.579360000000001</v>
      </c>
      <c r="H15" s="55">
        <f>G15/E15</f>
        <v>1.036</v>
      </c>
    </row>
    <row r="16" spans="1:8" ht="25.5" customHeight="1">
      <c r="A16" s="51">
        <v>4</v>
      </c>
      <c r="B16" s="52" t="s">
        <v>58</v>
      </c>
      <c r="C16" s="53" t="s">
        <v>56</v>
      </c>
      <c r="D16" s="54">
        <v>55.51</v>
      </c>
      <c r="E16" s="47">
        <v>57.4</v>
      </c>
      <c r="F16" s="55">
        <f>E16/D16</f>
        <v>1.034047919293821</v>
      </c>
      <c r="G16" s="54"/>
      <c r="H16" s="55"/>
    </row>
    <row r="17" spans="1:8" ht="18" customHeight="1">
      <c r="A17" s="43" t="s">
        <v>59</v>
      </c>
      <c r="B17" s="43"/>
      <c r="C17" s="43"/>
      <c r="D17" s="43"/>
      <c r="E17" s="43"/>
      <c r="F17" s="43"/>
      <c r="G17" s="43"/>
      <c r="H17" s="43"/>
    </row>
    <row r="18" spans="1:8" ht="26.25" customHeight="1">
      <c r="A18" s="56">
        <v>1</v>
      </c>
      <c r="B18" s="57" t="s">
        <v>55</v>
      </c>
      <c r="C18" s="58" t="s">
        <v>56</v>
      </c>
      <c r="D18" s="59">
        <v>53.74</v>
      </c>
      <c r="E18" s="54">
        <v>54.94</v>
      </c>
      <c r="F18" s="60">
        <f>E18/D18</f>
        <v>1.0223297357647934</v>
      </c>
      <c r="G18" s="54">
        <f>E18*1.036</f>
        <v>56.917839999999998</v>
      </c>
      <c r="H18" s="61">
        <f>G18/E18</f>
        <v>1.036</v>
      </c>
    </row>
    <row r="19" spans="1:8" ht="19.5" customHeight="1">
      <c r="A19" s="62" t="s">
        <v>60</v>
      </c>
      <c r="B19" s="62"/>
      <c r="C19" s="62"/>
      <c r="D19" s="62"/>
      <c r="E19" s="62"/>
      <c r="F19" s="62"/>
      <c r="G19" s="62"/>
      <c r="H19" s="62"/>
    </row>
    <row r="20" spans="1:8" ht="24.75" customHeight="1">
      <c r="A20" s="63">
        <v>1</v>
      </c>
      <c r="B20" s="64" t="s">
        <v>61</v>
      </c>
      <c r="C20" s="63" t="s">
        <v>62</v>
      </c>
      <c r="D20" s="47">
        <v>649.91999999999996</v>
      </c>
      <c r="E20" s="54">
        <v>669.79</v>
      </c>
      <c r="F20" s="65">
        <f>E20/D20</f>
        <v>1.0305729935992123</v>
      </c>
      <c r="G20" s="54">
        <f>E20*1.036</f>
        <v>693.90243999999996</v>
      </c>
      <c r="H20" s="60">
        <f>G20/E20</f>
        <v>1.036</v>
      </c>
    </row>
    <row r="21" spans="1:8" ht="17.25" customHeight="1">
      <c r="A21" s="62" t="s">
        <v>63</v>
      </c>
      <c r="B21" s="62"/>
      <c r="C21" s="62"/>
      <c r="D21" s="62"/>
      <c r="E21" s="62"/>
      <c r="F21" s="62"/>
      <c r="G21" s="62"/>
      <c r="H21" s="62"/>
    </row>
    <row r="22" spans="1:8" ht="24" customHeight="1">
      <c r="A22" s="63">
        <v>1</v>
      </c>
      <c r="B22" s="64" t="s">
        <v>64</v>
      </c>
      <c r="C22" s="63" t="s">
        <v>62</v>
      </c>
      <c r="D22" s="47">
        <v>728.95</v>
      </c>
      <c r="E22" s="54">
        <v>753.73</v>
      </c>
      <c r="F22" s="65">
        <f>E22/D22</f>
        <v>1.0339941011043281</v>
      </c>
      <c r="G22" s="54">
        <f>E22*1.036</f>
        <v>780.86428000000001</v>
      </c>
      <c r="H22" s="60">
        <f>G22/E22</f>
        <v>1.036</v>
      </c>
    </row>
    <row r="23" spans="1:8" ht="17.25" customHeight="1">
      <c r="A23" s="62" t="s">
        <v>65</v>
      </c>
      <c r="B23" s="62"/>
      <c r="C23" s="62"/>
      <c r="D23" s="62"/>
      <c r="E23" s="62"/>
      <c r="F23" s="62"/>
      <c r="G23" s="62"/>
      <c r="H23" s="62"/>
    </row>
    <row r="24" spans="1:8" ht="24" customHeight="1">
      <c r="A24" s="63">
        <v>1</v>
      </c>
      <c r="B24" s="64" t="s">
        <v>66</v>
      </c>
      <c r="C24" s="63" t="s">
        <v>62</v>
      </c>
      <c r="D24" s="66">
        <v>4.9347000000000003</v>
      </c>
      <c r="E24" s="67">
        <f>D24*1.034</f>
        <v>5.1024798000000002</v>
      </c>
      <c r="F24" s="65">
        <f>E24/D24</f>
        <v>1.034</v>
      </c>
      <c r="G24" s="54">
        <f>E24*1.036</f>
        <v>5.2861690728000008</v>
      </c>
      <c r="H24" s="60">
        <f>G24/E24</f>
        <v>1.036</v>
      </c>
    </row>
    <row r="25" spans="1:8" ht="24" customHeight="1">
      <c r="A25" s="63"/>
      <c r="B25" s="64" t="s">
        <v>67</v>
      </c>
      <c r="C25" s="63" t="s">
        <v>68</v>
      </c>
      <c r="D25" s="47">
        <v>55.8</v>
      </c>
      <c r="E25" s="67">
        <f>D25*1.034</f>
        <v>57.697200000000002</v>
      </c>
      <c r="F25" s="65">
        <f>E25/D25</f>
        <v>1.034</v>
      </c>
      <c r="G25" s="54"/>
      <c r="H25" s="60"/>
    </row>
    <row r="26" spans="1:8" ht="17.25" customHeight="1">
      <c r="A26" s="43" t="s">
        <v>69</v>
      </c>
      <c r="B26" s="43"/>
      <c r="C26" s="43"/>
      <c r="D26" s="43"/>
      <c r="E26" s="43"/>
      <c r="F26" s="43"/>
      <c r="G26" s="43"/>
      <c r="H26" s="43"/>
    </row>
    <row r="27" spans="1:8" ht="60" customHeight="1">
      <c r="A27" s="63">
        <v>1</v>
      </c>
      <c r="B27" s="64" t="s">
        <v>70</v>
      </c>
      <c r="C27" s="68"/>
      <c r="D27" s="68"/>
      <c r="E27" s="68"/>
      <c r="F27" s="68"/>
      <c r="G27" s="68"/>
      <c r="H27" s="69"/>
    </row>
    <row r="28" spans="1:8" ht="15" customHeight="1">
      <c r="A28" s="63" t="s">
        <v>28</v>
      </c>
      <c r="B28" s="64" t="s">
        <v>71</v>
      </c>
      <c r="C28" s="47" t="s">
        <v>72</v>
      </c>
      <c r="D28" s="47">
        <v>2.16</v>
      </c>
      <c r="E28" s="54">
        <v>2.23</v>
      </c>
      <c r="F28" s="70">
        <f>E28/D28</f>
        <v>1.0324074074074074</v>
      </c>
      <c r="G28" s="54">
        <f>E28*1.036</f>
        <v>2.3102800000000001</v>
      </c>
      <c r="H28" s="55">
        <f>G28/E28</f>
        <v>1.036</v>
      </c>
    </row>
    <row r="29" spans="1:8" ht="29.25" customHeight="1">
      <c r="A29" s="63" t="s">
        <v>29</v>
      </c>
      <c r="B29" s="71" t="s">
        <v>73</v>
      </c>
      <c r="C29" s="47"/>
      <c r="D29" s="47"/>
      <c r="E29" s="47"/>
      <c r="F29" s="47"/>
      <c r="G29" s="47"/>
      <c r="H29" s="72"/>
    </row>
    <row r="30" spans="1:8" ht="18" customHeight="1">
      <c r="A30" s="63" t="s">
        <v>74</v>
      </c>
      <c r="B30" s="71" t="s">
        <v>75</v>
      </c>
      <c r="C30" s="47" t="s">
        <v>72</v>
      </c>
      <c r="D30" s="47">
        <v>2.1800000000000002</v>
      </c>
      <c r="E30" s="54">
        <v>2.25</v>
      </c>
      <c r="F30" s="70">
        <f>E30/D30</f>
        <v>1.0321100917431192</v>
      </c>
      <c r="G30" s="54">
        <f>E30*1.036</f>
        <v>2.331</v>
      </c>
      <c r="H30" s="55">
        <f>G30/E30</f>
        <v>1.036</v>
      </c>
    </row>
    <row r="31" spans="1:8" ht="17.25" customHeight="1">
      <c r="A31" s="63" t="s">
        <v>76</v>
      </c>
      <c r="B31" s="71" t="s">
        <v>77</v>
      </c>
      <c r="C31" s="47" t="s">
        <v>72</v>
      </c>
      <c r="D31" s="47">
        <v>1.07</v>
      </c>
      <c r="E31" s="54">
        <v>1.1000000000000001</v>
      </c>
      <c r="F31" s="70">
        <f>E31/D31</f>
        <v>1.0280373831775702</v>
      </c>
      <c r="G31" s="54">
        <f>E31*1.036</f>
        <v>1.1396000000000002</v>
      </c>
      <c r="H31" s="55">
        <f>G31/E31</f>
        <v>1.036</v>
      </c>
    </row>
    <row r="32" spans="1:8" ht="45" customHeight="1">
      <c r="A32" s="63">
        <v>2</v>
      </c>
      <c r="B32" s="64" t="s">
        <v>78</v>
      </c>
      <c r="C32" s="47"/>
      <c r="D32" s="47"/>
      <c r="E32" s="47"/>
      <c r="F32" s="47"/>
      <c r="G32" s="47"/>
      <c r="H32" s="72"/>
    </row>
    <row r="33" spans="1:8" ht="18" customHeight="1">
      <c r="A33" s="63" t="s">
        <v>32</v>
      </c>
      <c r="B33" s="64" t="s">
        <v>71</v>
      </c>
      <c r="C33" s="47" t="s">
        <v>72</v>
      </c>
      <c r="D33" s="47">
        <v>3.07</v>
      </c>
      <c r="E33" s="54">
        <v>3.17</v>
      </c>
      <c r="F33" s="70">
        <f>E33/D33</f>
        <v>1.0325732899022801</v>
      </c>
      <c r="G33" s="54">
        <f>E33*1.036</f>
        <v>3.2841200000000002</v>
      </c>
      <c r="H33" s="55">
        <f>G33/E33</f>
        <v>1.036</v>
      </c>
    </row>
    <row r="34" spans="1:8" ht="30" customHeight="1">
      <c r="A34" s="63" t="s">
        <v>79</v>
      </c>
      <c r="B34" s="64" t="s">
        <v>73</v>
      </c>
      <c r="C34" s="47"/>
      <c r="D34" s="47"/>
      <c r="E34" s="47"/>
      <c r="F34" s="47"/>
      <c r="G34" s="47"/>
      <c r="H34" s="72"/>
    </row>
    <row r="35" spans="1:8" ht="18" customHeight="1">
      <c r="A35" s="63" t="s">
        <v>80</v>
      </c>
      <c r="B35" s="64" t="s">
        <v>75</v>
      </c>
      <c r="C35" s="47" t="s">
        <v>72</v>
      </c>
      <c r="D35" s="47">
        <v>3.12</v>
      </c>
      <c r="E35" s="54">
        <v>3.22</v>
      </c>
      <c r="F35" s="70">
        <f>E35/D35</f>
        <v>1.0320512820512822</v>
      </c>
      <c r="G35" s="54">
        <f>E35*1.036</f>
        <v>3.3359200000000002</v>
      </c>
      <c r="H35" s="55">
        <f>G35/E35</f>
        <v>1.036</v>
      </c>
    </row>
    <row r="36" spans="1:8" ht="18" customHeight="1">
      <c r="A36" s="63" t="s">
        <v>81</v>
      </c>
      <c r="B36" s="64" t="s">
        <v>77</v>
      </c>
      <c r="C36" s="47" t="s">
        <v>72</v>
      </c>
      <c r="D36" s="47">
        <v>1.54</v>
      </c>
      <c r="E36" s="54">
        <v>1.59</v>
      </c>
      <c r="F36" s="70">
        <f>E36/D36</f>
        <v>1.0324675324675325</v>
      </c>
      <c r="G36" s="54">
        <f>E36*1.036</f>
        <v>1.64724</v>
      </c>
      <c r="H36" s="55">
        <f>G36/E36</f>
        <v>1.036</v>
      </c>
    </row>
    <row r="37" spans="1:8" ht="22.5" customHeight="1">
      <c r="A37" s="73" t="s">
        <v>82</v>
      </c>
      <c r="B37" s="73"/>
      <c r="C37" s="73"/>
      <c r="D37" s="73"/>
      <c r="E37" s="73"/>
      <c r="F37" s="73"/>
      <c r="G37" s="73"/>
      <c r="H37" s="73"/>
    </row>
    <row r="38" spans="1:8" ht="21.75" customHeight="1">
      <c r="A38" s="74"/>
      <c r="B38" s="75"/>
      <c r="C38" s="76"/>
      <c r="D38" s="77"/>
      <c r="E38" s="77"/>
      <c r="F38" s="77"/>
      <c r="G38" s="77"/>
      <c r="H38" s="78"/>
    </row>
    <row r="39" spans="1:8" ht="21.75" customHeight="1">
      <c r="A39" s="79"/>
      <c r="B39" s="75"/>
      <c r="C39" s="76"/>
      <c r="D39" s="77"/>
      <c r="E39" s="77"/>
      <c r="F39" s="77"/>
      <c r="G39" s="77"/>
      <c r="H39" s="78"/>
    </row>
    <row r="40" spans="1:8" ht="21.75" customHeight="1">
      <c r="A40" s="79"/>
      <c r="B40" s="75"/>
      <c r="C40" s="76"/>
      <c r="D40" s="77"/>
      <c r="E40" s="77"/>
      <c r="F40" s="77"/>
      <c r="G40" s="77"/>
      <c r="H40" s="78"/>
    </row>
    <row r="41" spans="1:8" ht="21.75" customHeight="1">
      <c r="A41" s="79"/>
      <c r="B41" s="75"/>
      <c r="C41" s="76"/>
      <c r="D41" s="77"/>
      <c r="E41" s="77"/>
      <c r="F41" s="77"/>
      <c r="G41" s="77"/>
      <c r="H41" s="78"/>
    </row>
    <row r="42" spans="1:8">
      <c r="A42" s="80"/>
    </row>
    <row r="43" spans="1:8">
      <c r="A43" s="80"/>
    </row>
  </sheetData>
  <mergeCells count="10">
    <mergeCell ref="A2:H2"/>
    <mergeCell ref="A3:A5"/>
    <mergeCell ref="B3:B5"/>
    <mergeCell ref="C3:H3"/>
    <mergeCell ref="C4:C5"/>
    <mergeCell ref="D4:D5"/>
    <mergeCell ref="E4:E5"/>
    <mergeCell ref="F4:F5"/>
    <mergeCell ref="G4:G5"/>
    <mergeCell ref="H4:H5"/>
  </mergeCells>
  <pageMargins left="0.39370078740157483" right="0.39370078740157483" top="0.78740157480314965" bottom="0.39370078740157483" header="0" footer="0"/>
  <pageSetup paperSize="9" scale="70" fitToHeight="10" orientation="portrait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Нормативы отопление</vt:lpstr>
      <vt:lpstr>Расчет пониж. коэф. на отопл</vt:lpstr>
      <vt:lpstr>Сравнение</vt:lpstr>
      <vt:lpstr>Тарифы для расчета</vt:lpstr>
      <vt:lpstr>'Расчет пониж. коэф. на отопл'!Заголовки_для_печати</vt:lpstr>
      <vt:lpstr>'Тарифы для расчета'!Заголовки_для_печати</vt:lpstr>
      <vt:lpstr>'Расчет пониж. коэф. на отопл'!Область_печати</vt:lpstr>
      <vt:lpstr>Сравнение!Область_печати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2024-06-24T05:22:30Z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